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filterPrivacy="1" updateLinks="never"/>
  <xr:revisionPtr revIDLastSave="0" documentId="13_ncr:1_{692103B3-6BE6-445C-A654-3E783839DD40}" xr6:coauthVersionLast="43" xr6:coauthVersionMax="43" xr10:uidLastSave="{00000000-0000-0000-0000-000000000000}"/>
  <bookViews>
    <workbookView xWindow="-113" yWindow="-113" windowWidth="24267" windowHeight="13148" tabRatio="702" xr2:uid="{00000000-000D-0000-FFFF-FFFF00000000}"/>
  </bookViews>
  <sheets>
    <sheet name="COMPROBAR OPCIÓN" sheetId="16" r:id="rId1"/>
    <sheet name="OPCION 1" sheetId="1" r:id="rId2"/>
    <sheet name="PERFIL 1" sheetId="10" r:id="rId3"/>
    <sheet name="OPCION 2" sheetId="14" r:id="rId4"/>
    <sheet name="PERFIL 2" sheetId="17" r:id="rId5"/>
    <sheet name="PUERTA DRCHA" sheetId="4" r:id="rId6"/>
    <sheet name=" LATERAL MUE DRCHA" sheetId="3" r:id="rId7"/>
    <sheet name="KIT LATERAL MUEBLE" sheetId="13" r:id="rId8"/>
    <sheet name="KIT LATERAL COBERTURA" sheetId="11" r:id="rId9"/>
    <sheet name="KITLATERAL DE COBERTURA" sheetId="12" r:id="rId10"/>
    <sheet name="KIT SMOVE " sheetId="6" r:id="rId11"/>
  </sheets>
  <externalReferences>
    <externalReference r:id="rId1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4" l="1"/>
  <c r="A13" i="14" s="1"/>
  <c r="A14" i="14" s="1"/>
  <c r="A11" i="14"/>
  <c r="A12" i="1"/>
  <c r="A11" i="1"/>
  <c r="A13" i="1" s="1"/>
  <c r="A14" i="1" s="1"/>
  <c r="E11" i="16" l="1"/>
  <c r="C15" i="14" l="1"/>
  <c r="C11" i="14"/>
  <c r="C12" i="14"/>
  <c r="C16" i="14"/>
  <c r="C13" i="14"/>
  <c r="C17" i="14"/>
  <c r="C14" i="14"/>
  <c r="C18" i="14"/>
  <c r="C15" i="1"/>
  <c r="C11" i="1"/>
  <c r="C12" i="1"/>
  <c r="C16" i="1"/>
  <c r="C13" i="1"/>
  <c r="C17" i="1"/>
  <c r="C14" i="1"/>
  <c r="C18" i="1"/>
  <c r="E5" i="3" l="1"/>
  <c r="I100" i="3"/>
  <c r="A38" i="3"/>
  <c r="A10" i="13"/>
  <c r="L6" i="12"/>
  <c r="H6" i="11"/>
  <c r="C4" i="4"/>
  <c r="E6" i="11"/>
  <c r="H6" i="12"/>
  <c r="C6" i="12"/>
  <c r="M5" i="3"/>
  <c r="F10" i="13"/>
  <c r="B6" i="11"/>
  <c r="J2" i="10"/>
  <c r="E2" i="10" s="1"/>
  <c r="J2" i="17"/>
  <c r="E2" i="17" s="1"/>
  <c r="G15" i="14"/>
  <c r="G15" i="1"/>
</calcChain>
</file>

<file path=xl/sharedStrings.xml><?xml version="1.0" encoding="utf-8"?>
<sst xmlns="http://schemas.openxmlformats.org/spreadsheetml/2006/main" count="92" uniqueCount="53">
  <si>
    <t>DERECHA</t>
  </si>
  <si>
    <t>YE55KIT0055</t>
  </si>
  <si>
    <t xml:space="preserve"> LATERAL MUEBLE DRCHA</t>
  </si>
  <si>
    <t>MECANIZADO 1º Y ULTIMA BISAGRA</t>
  </si>
  <si>
    <t xml:space="preserve">SMOVE </t>
  </si>
  <si>
    <t>MECANIZADO</t>
  </si>
  <si>
    <t>YE55KIT0201-2-3</t>
  </si>
  <si>
    <t>KIT</t>
  </si>
  <si>
    <t>1930-2230</t>
  </si>
  <si>
    <t>EXEDRA SALICE PARCIAL</t>
  </si>
  <si>
    <t>MECENIZADO LATERAL DEL MUEBLE</t>
  </si>
  <si>
    <t xml:space="preserve"> PARA KIT COBERTOR </t>
  </si>
  <si>
    <t>MIN 1930 - MAX 2230</t>
  </si>
  <si>
    <t>MIN 500 - MAX 700</t>
  </si>
  <si>
    <t>CORTE PERFILES</t>
  </si>
  <si>
    <t>MEDIDA PIEZA F</t>
  </si>
  <si>
    <t>RETRANQUEO SUPERIOR (AC)</t>
  </si>
  <si>
    <t>RETRANQUEO INFERIOR (AB)</t>
  </si>
  <si>
    <t>MECENIZADO LATERAL DE COBERTURA</t>
  </si>
  <si>
    <t>KIT YE55KIT0001-2</t>
  </si>
  <si>
    <t>KIT YE55KIT0003-4-5-6</t>
  </si>
  <si>
    <t>YE55KIT0001-2-3-4-5-6</t>
  </si>
  <si>
    <t>PROFUNDIDAD DEL MUEBLE ENTRE (LPS)</t>
  </si>
  <si>
    <t>ANCHURA PUERTA (TL)</t>
  </si>
  <si>
    <r>
      <t xml:space="preserve">PROFUNDIDAD MUEBLE </t>
    </r>
    <r>
      <rPr>
        <b/>
        <sz val="11"/>
        <rFont val="Calibri"/>
        <family val="2"/>
      </rPr>
      <t>≥ ANCHO DE PUERTA</t>
    </r>
  </si>
  <si>
    <t>ALTURA DE PUERTA (TH)</t>
  </si>
  <si>
    <t>MIN 0 - MAX  4</t>
  </si>
  <si>
    <t xml:space="preserve">MEDIDA HERRAJE = ANCHO DE PUERTA  </t>
  </si>
  <si>
    <t>MEDIDAD UTIL  (LPU)</t>
  </si>
  <si>
    <t xml:space="preserve">≥ ANCHO DE PUERTA </t>
  </si>
  <si>
    <t>PROFUNDIDAD DE MONTAJE</t>
  </si>
  <si>
    <t>PROFUNDIDAD DEL HERRAJE</t>
  </si>
  <si>
    <r>
      <t xml:space="preserve">PROFUNDIDAD MUEBLE </t>
    </r>
    <r>
      <rPr>
        <b/>
        <sz val="11"/>
        <rFont val="Calibri"/>
        <family val="2"/>
      </rPr>
      <t>&lt; ANCHO DE PUERTA</t>
    </r>
  </si>
  <si>
    <t xml:space="preserve">PROFUNDIDAD DE MUEBLE   = PROFUNDIDAD DE MONTAJE  </t>
  </si>
  <si>
    <t>PROFUNDIDAD MUEBLE</t>
  </si>
  <si>
    <t>ANCHURA PUERTA</t>
  </si>
  <si>
    <t>LPS</t>
  </si>
  <si>
    <t>TL</t>
  </si>
  <si>
    <t>COMPROBAR OPCION</t>
  </si>
  <si>
    <t>MIN 18 - MAX 30</t>
  </si>
  <si>
    <t>GROSOR PUERTA (T)</t>
  </si>
  <si>
    <t>MIN 501 - MAX 700</t>
  </si>
  <si>
    <t>&lt; ANCHO PUERTRA</t>
  </si>
  <si>
    <t xml:space="preserve">RELLENAR HOJA </t>
  </si>
  <si>
    <t>OPCIÓN 1</t>
  </si>
  <si>
    <t>OPCIÓN 2</t>
  </si>
  <si>
    <t>EXEDRA 1931-2230</t>
  </si>
  <si>
    <t>OPCION 1=</t>
  </si>
  <si>
    <t>OPCION 2=</t>
  </si>
  <si>
    <t>PROFUNDIDAD DEL MUEBLE &lt; ANCHO DE PUERTA</t>
  </si>
  <si>
    <r>
      <t xml:space="preserve">PROFUNDIDAD DEL MUEBLE </t>
    </r>
    <r>
      <rPr>
        <b/>
        <sz val="16"/>
        <color theme="1"/>
        <rFont val="Calibri"/>
        <family val="2"/>
      </rPr>
      <t>≥ ANCHO DE PUERTA</t>
    </r>
  </si>
  <si>
    <t>INTRODUCCION DATOS</t>
  </si>
  <si>
    <t xml:space="preserve">INTRODUCCION DATOS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</si>
</sst>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\ _€_-;\-* #,##0.0\ _€_-;_-* &quot;-&quot;??\ _€_-;_-@_-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4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165" fontId="11" fillId="3" borderId="1" xfId="1" applyNumberFormat="1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/>
    <xf numFmtId="0" fontId="14" fillId="2" borderId="1" xfId="0" applyFont="1" applyFill="1" applyBorder="1" applyAlignment="1">
      <alignment horizontal="center"/>
    </xf>
    <xf numFmtId="0" fontId="21" fillId="0" borderId="0" xfId="0" applyFont="1"/>
    <xf numFmtId="0" fontId="22" fillId="3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18" fillId="0" borderId="0" xfId="0" applyFont="1"/>
    <xf numFmtId="0" fontId="6" fillId="4" borderId="6" xfId="0" applyFont="1" applyFill="1" applyBorder="1"/>
    <xf numFmtId="0" fontId="24" fillId="0" borderId="0" xfId="0" applyFont="1"/>
    <xf numFmtId="0" fontId="13" fillId="0" borderId="0" xfId="0" applyFont="1" applyAlignment="1">
      <alignment vertical="center"/>
    </xf>
    <xf numFmtId="0" fontId="26" fillId="0" borderId="0" xfId="0" applyFont="1" applyFill="1" applyBorder="1" applyAlignment="1">
      <alignment horizontal="center" wrapText="1"/>
    </xf>
    <xf numFmtId="0" fontId="27" fillId="0" borderId="0" xfId="0" applyFont="1" applyFill="1" applyBorder="1"/>
    <xf numFmtId="0" fontId="0" fillId="0" borderId="0" xfId="0" applyFill="1" applyBorder="1"/>
    <xf numFmtId="0" fontId="1" fillId="0" borderId="0" xfId="0" applyFont="1" applyBorder="1" applyAlignment="1">
      <alignment horizontal="center"/>
    </xf>
    <xf numFmtId="0" fontId="16" fillId="3" borderId="1" xfId="0" applyFont="1" applyFill="1" applyBorder="1"/>
    <xf numFmtId="0" fontId="19" fillId="5" borderId="8" xfId="0" applyFont="1" applyFill="1" applyBorder="1" applyAlignment="1">
      <alignment horizontal="center"/>
    </xf>
    <xf numFmtId="0" fontId="19" fillId="5" borderId="10" xfId="0" applyFont="1" applyFill="1" applyBorder="1" applyAlignment="1">
      <alignment horizontal="center"/>
    </xf>
    <xf numFmtId="0" fontId="23" fillId="5" borderId="8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0" fontId="19" fillId="5" borderId="12" xfId="0" applyFont="1" applyFill="1" applyBorder="1" applyAlignment="1">
      <alignment horizontal="center"/>
    </xf>
    <xf numFmtId="0" fontId="23" fillId="5" borderId="1" xfId="0" applyFont="1" applyFill="1" applyBorder="1" applyAlignment="1" applyProtection="1">
      <alignment horizontal="center"/>
      <protection hidden="1"/>
    </xf>
    <xf numFmtId="0" fontId="28" fillId="2" borderId="11" xfId="0" applyFont="1" applyFill="1" applyBorder="1" applyAlignment="1" applyProtection="1">
      <alignment horizontal="center"/>
      <protection hidden="1"/>
    </xf>
    <xf numFmtId="0" fontId="23" fillId="5" borderId="1" xfId="0" applyFont="1" applyFill="1" applyBorder="1" applyAlignment="1" applyProtection="1">
      <alignment horizontal="center"/>
      <protection locked="0"/>
    </xf>
    <xf numFmtId="0" fontId="23" fillId="5" borderId="9" xfId="0" applyFont="1" applyFill="1" applyBorder="1" applyAlignment="1" applyProtection="1">
      <alignment horizontal="center"/>
      <protection locked="0"/>
    </xf>
    <xf numFmtId="0" fontId="29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8" fillId="2" borderId="13" xfId="0" applyFont="1" applyFill="1" applyBorder="1" applyAlignment="1" applyProtection="1">
      <alignment horizontal="center"/>
      <protection hidden="1"/>
    </xf>
    <xf numFmtId="0" fontId="2" fillId="2" borderId="13" xfId="0" applyFont="1" applyFill="1" applyBorder="1" applyAlignment="1" applyProtection="1">
      <alignment horizontal="center"/>
      <protection hidden="1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4" fillId="2" borderId="13" xfId="0" applyFont="1" applyFill="1" applyBorder="1" applyAlignment="1" applyProtection="1">
      <alignment horizontal="center"/>
      <protection locked="0" hidden="1"/>
    </xf>
    <xf numFmtId="0" fontId="14" fillId="2" borderId="14" xfId="0" applyFont="1" applyFill="1" applyBorder="1" applyAlignment="1" applyProtection="1">
      <alignment horizontal="center"/>
      <protection locked="0" hidden="1"/>
    </xf>
    <xf numFmtId="0" fontId="14" fillId="2" borderId="5" xfId="0" applyFont="1" applyFill="1" applyBorder="1" applyAlignment="1" applyProtection="1">
      <alignment horizontal="center"/>
      <protection locked="0" hidden="1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6"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28D8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jpg@01D4D5C9.2DB4233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image" Target="../media/image17.emf"/><Relationship Id="rId1" Type="http://schemas.openxmlformats.org/officeDocument/2006/relationships/image" Target="../media/image16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image002.jpg@01D4D5C9.2DB4233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7" Type="http://schemas.openxmlformats.org/officeDocument/2006/relationships/image" Target="../media/image13.emf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6" Type="http://schemas.openxmlformats.org/officeDocument/2006/relationships/image" Target="../media/image12.emf"/><Relationship Id="rId5" Type="http://schemas.openxmlformats.org/officeDocument/2006/relationships/image" Target="../media/image11.emf"/><Relationship Id="rId4" Type="http://schemas.openxmlformats.org/officeDocument/2006/relationships/image" Target="../media/image10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278296</xdr:colOff>
      <xdr:row>19</xdr:row>
      <xdr:rowOff>31805</xdr:rowOff>
    </xdr:from>
    <xdr:ext cx="7211832" cy="5454595"/>
    <xdr:pic>
      <xdr:nvPicPr>
        <xdr:cNvPr id="2" name="Imagen 1">
          <a:extLst>
            <a:ext uri="{FF2B5EF4-FFF2-40B4-BE49-F238E27FC236}">
              <a16:creationId xmlns:a16="http://schemas.microsoft.com/office/drawing/2014/main" id="{1C0743FE-786F-4ADA-BDC5-6C5DB95DA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296" y="3204375"/>
          <a:ext cx="7211832" cy="5454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3</xdr:col>
      <xdr:colOff>779228</xdr:colOff>
      <xdr:row>46</xdr:row>
      <xdr:rowOff>166978</xdr:rowOff>
    </xdr:from>
    <xdr:to>
      <xdr:col>3</xdr:col>
      <xdr:colOff>1113183</xdr:colOff>
      <xdr:row>47</xdr:row>
      <xdr:rowOff>95416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33C73331-15D3-4791-8519-B1620F7BFEA9}"/>
            </a:ext>
          </a:extLst>
        </xdr:cNvPr>
        <xdr:cNvSpPr/>
      </xdr:nvSpPr>
      <xdr:spPr>
        <a:xfrm>
          <a:off x="6846073" y="8205747"/>
          <a:ext cx="333955" cy="11926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190832</xdr:colOff>
      <xdr:row>48</xdr:row>
      <xdr:rowOff>159026</xdr:rowOff>
    </xdr:from>
    <xdr:to>
      <xdr:col>4</xdr:col>
      <xdr:colOff>39757</xdr:colOff>
      <xdr:row>64</xdr:row>
      <xdr:rowOff>151075</xdr:rowOff>
    </xdr:to>
    <xdr:pic>
      <xdr:nvPicPr>
        <xdr:cNvPr id="6" name="Imagen 2" descr="cid:image002.jpg@01D4D5C9.2DB42330">
          <a:extLst>
            <a:ext uri="{FF2B5EF4-FFF2-40B4-BE49-F238E27FC236}">
              <a16:creationId xmlns:a16="http://schemas.microsoft.com/office/drawing/2014/main" id="{5A28ACAC-5D75-4FA9-BFA6-9FBB27EE5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32" y="8579457"/>
          <a:ext cx="7267492" cy="304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2115047</xdr:colOff>
      <xdr:row>21</xdr:row>
      <xdr:rowOff>7952</xdr:rowOff>
    </xdr:from>
    <xdr:to>
      <xdr:col>2</xdr:col>
      <xdr:colOff>87465</xdr:colOff>
      <xdr:row>50</xdr:row>
      <xdr:rowOff>151075</xdr:rowOff>
    </xdr:to>
    <xdr:cxnSp macro="">
      <xdr:nvCxnSpPr>
        <xdr:cNvPr id="16" name="Conector recto de flecha 15">
          <a:extLst>
            <a:ext uri="{FF2B5EF4-FFF2-40B4-BE49-F238E27FC236}">
              <a16:creationId xmlns:a16="http://schemas.microsoft.com/office/drawing/2014/main" id="{A97F94CE-DC7B-41F3-A0B6-0B868BE0EC6D}"/>
            </a:ext>
          </a:extLst>
        </xdr:cNvPr>
        <xdr:cNvCxnSpPr/>
      </xdr:nvCxnSpPr>
      <xdr:spPr>
        <a:xfrm flipH="1">
          <a:off x="3538330" y="3275938"/>
          <a:ext cx="1057525" cy="5677231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365760</xdr:colOff>
      <xdr:row>53</xdr:row>
      <xdr:rowOff>111318</xdr:rowOff>
    </xdr:from>
    <xdr:to>
      <xdr:col>1</xdr:col>
      <xdr:colOff>3053301</xdr:colOff>
      <xdr:row>55</xdr:row>
      <xdr:rowOff>135173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3B07F6AD-AE34-49DA-A8FE-BA1754FFD32E}"/>
            </a:ext>
          </a:extLst>
        </xdr:cNvPr>
        <xdr:cNvSpPr/>
      </xdr:nvSpPr>
      <xdr:spPr>
        <a:xfrm>
          <a:off x="365760" y="9485906"/>
          <a:ext cx="4110824" cy="40551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oneCellAnchor>
    <xdr:from>
      <xdr:col>4</xdr:col>
      <xdr:colOff>46306</xdr:colOff>
      <xdr:row>19</xdr:row>
      <xdr:rowOff>15900</xdr:rowOff>
    </xdr:from>
    <xdr:ext cx="4373216" cy="2417197"/>
    <xdr:pic>
      <xdr:nvPicPr>
        <xdr:cNvPr id="11" name="Imagen 10">
          <a:extLst>
            <a:ext uri="{FF2B5EF4-FFF2-40B4-BE49-F238E27FC236}">
              <a16:creationId xmlns:a16="http://schemas.microsoft.com/office/drawing/2014/main" id="{CFDB7A9E-04E9-45C7-8D2C-94BE47CAD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267" y="4038325"/>
          <a:ext cx="4373216" cy="2417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</xdr:col>
      <xdr:colOff>308698</xdr:colOff>
      <xdr:row>15</xdr:row>
      <xdr:rowOff>56127</xdr:rowOff>
    </xdr:from>
    <xdr:to>
      <xdr:col>7</xdr:col>
      <xdr:colOff>944802</xdr:colOff>
      <xdr:row>28</xdr:row>
      <xdr:rowOff>177734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6250730C-A831-47C9-8A73-2627B518AC14}"/>
            </a:ext>
          </a:extLst>
        </xdr:cNvPr>
        <xdr:cNvCxnSpPr/>
      </xdr:nvCxnSpPr>
      <xdr:spPr>
        <a:xfrm>
          <a:off x="9232867" y="3180522"/>
          <a:ext cx="1000929" cy="2703443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681006</xdr:colOff>
      <xdr:row>30</xdr:row>
      <xdr:rowOff>93545</xdr:rowOff>
    </xdr:from>
    <xdr:to>
      <xdr:col>8</xdr:col>
      <xdr:colOff>411596</xdr:colOff>
      <xdr:row>31</xdr:row>
      <xdr:rowOff>129559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8F8B5E6B-4014-4141-B737-83FF6C716357}"/>
            </a:ext>
          </a:extLst>
        </xdr:cNvPr>
        <xdr:cNvSpPr/>
      </xdr:nvSpPr>
      <xdr:spPr>
        <a:xfrm>
          <a:off x="10016773" y="6173954"/>
          <a:ext cx="1292788" cy="22310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47708</xdr:colOff>
      <xdr:row>9</xdr:row>
      <xdr:rowOff>31806</xdr:rowOff>
    </xdr:from>
    <xdr:to>
      <xdr:col>2</xdr:col>
      <xdr:colOff>540689</xdr:colOff>
      <xdr:row>65</xdr:row>
      <xdr:rowOff>103366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652742-43DD-45B4-8EB5-B36CC74D6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08" y="1749288"/>
          <a:ext cx="2663687" cy="1103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779229</xdr:colOff>
      <xdr:row>5</xdr:row>
      <xdr:rowOff>31805</xdr:rowOff>
    </xdr:from>
    <xdr:to>
      <xdr:col>8</xdr:col>
      <xdr:colOff>723570</xdr:colOff>
      <xdr:row>30</xdr:row>
      <xdr:rowOff>7949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F31AF2-BA3A-4733-B6B0-CAF3749AF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5066" y="1264257"/>
          <a:ext cx="4905954" cy="4746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7951</xdr:colOff>
      <xdr:row>40</xdr:row>
      <xdr:rowOff>0</xdr:rowOff>
    </xdr:from>
    <xdr:to>
      <xdr:col>9</xdr:col>
      <xdr:colOff>540688</xdr:colOff>
      <xdr:row>62</xdr:row>
      <xdr:rowOff>166977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242A05-2533-4D90-B641-ECB94D440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694" y="7911548"/>
          <a:ext cx="5542059" cy="4365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23854</xdr:colOff>
      <xdr:row>6</xdr:row>
      <xdr:rowOff>15903</xdr:rowOff>
    </xdr:from>
    <xdr:to>
      <xdr:col>9</xdr:col>
      <xdr:colOff>1558621</xdr:colOff>
      <xdr:row>69</xdr:row>
      <xdr:rowOff>7951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03CBE22-5BEA-47C4-A6B3-59331A3FF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790" y="1160891"/>
          <a:ext cx="9096292" cy="12014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39757</xdr:colOff>
      <xdr:row>6</xdr:row>
      <xdr:rowOff>182880</xdr:rowOff>
    </xdr:from>
    <xdr:to>
      <xdr:col>5</xdr:col>
      <xdr:colOff>588397</xdr:colOff>
      <xdr:row>7</xdr:row>
      <xdr:rowOff>127221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31D3C716-0DE2-403E-AC2A-B0FD1457A855}"/>
            </a:ext>
          </a:extLst>
        </xdr:cNvPr>
        <xdr:cNvSpPr/>
      </xdr:nvSpPr>
      <xdr:spPr>
        <a:xfrm>
          <a:off x="5176300" y="1669774"/>
          <a:ext cx="548640" cy="13517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469127</xdr:colOff>
      <xdr:row>15</xdr:row>
      <xdr:rowOff>95416</xdr:rowOff>
    </xdr:from>
    <xdr:to>
      <xdr:col>5</xdr:col>
      <xdr:colOff>811033</xdr:colOff>
      <xdr:row>16</xdr:row>
      <xdr:rowOff>111319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FE8CF8B6-518E-4F3A-B544-6B9EAFE33679}"/>
            </a:ext>
          </a:extLst>
        </xdr:cNvPr>
        <xdr:cNvSpPr/>
      </xdr:nvSpPr>
      <xdr:spPr>
        <a:xfrm>
          <a:off x="3776870" y="3116912"/>
          <a:ext cx="1168841" cy="206734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612250</xdr:colOff>
      <xdr:row>62</xdr:row>
      <xdr:rowOff>63610</xdr:rowOff>
    </xdr:from>
    <xdr:to>
      <xdr:col>6</xdr:col>
      <xdr:colOff>87464</xdr:colOff>
      <xdr:row>63</xdr:row>
      <xdr:rowOff>39757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7F892EF2-E4FD-4354-8001-4984FD06D4B5}"/>
            </a:ext>
          </a:extLst>
        </xdr:cNvPr>
        <xdr:cNvSpPr/>
      </xdr:nvSpPr>
      <xdr:spPr>
        <a:xfrm>
          <a:off x="3919993" y="11895151"/>
          <a:ext cx="1129085" cy="16697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349857</xdr:colOff>
      <xdr:row>2</xdr:row>
      <xdr:rowOff>111319</xdr:rowOff>
    </xdr:from>
    <xdr:to>
      <xdr:col>4</xdr:col>
      <xdr:colOff>1168842</xdr:colOff>
      <xdr:row>14</xdr:row>
      <xdr:rowOff>182881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8C524938-53E9-4823-91D1-180F348B8921}"/>
            </a:ext>
          </a:extLst>
        </xdr:cNvPr>
        <xdr:cNvCxnSpPr/>
      </xdr:nvCxnSpPr>
      <xdr:spPr>
        <a:xfrm>
          <a:off x="2146852" y="747423"/>
          <a:ext cx="2456953" cy="2449002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429371</xdr:colOff>
      <xdr:row>2</xdr:row>
      <xdr:rowOff>135173</xdr:rowOff>
    </xdr:from>
    <xdr:to>
      <xdr:col>9</xdr:col>
      <xdr:colOff>787179</xdr:colOff>
      <xdr:row>7</xdr:row>
      <xdr:rowOff>111318</xdr:rowOff>
    </xdr:to>
    <xdr:cxnSp macro="">
      <xdr:nvCxnSpPr>
        <xdr:cNvPr id="10" name="Conector recto de flecha 9">
          <a:extLst>
            <a:ext uri="{FF2B5EF4-FFF2-40B4-BE49-F238E27FC236}">
              <a16:creationId xmlns:a16="http://schemas.microsoft.com/office/drawing/2014/main" id="{230996FB-B582-4A27-BB60-2C3C35D0E5FF}"/>
            </a:ext>
          </a:extLst>
        </xdr:cNvPr>
        <xdr:cNvCxnSpPr/>
      </xdr:nvCxnSpPr>
      <xdr:spPr>
        <a:xfrm flipH="1">
          <a:off x="5542060" y="771277"/>
          <a:ext cx="3633745" cy="1017766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365760</xdr:colOff>
      <xdr:row>2</xdr:row>
      <xdr:rowOff>143124</xdr:rowOff>
    </xdr:from>
    <xdr:to>
      <xdr:col>4</xdr:col>
      <xdr:colOff>1288111</xdr:colOff>
      <xdr:row>63</xdr:row>
      <xdr:rowOff>31806</xdr:rowOff>
    </xdr:to>
    <xdr:cxnSp macro="">
      <xdr:nvCxnSpPr>
        <xdr:cNvPr id="12" name="Conector recto de flecha 11">
          <a:extLst>
            <a:ext uri="{FF2B5EF4-FFF2-40B4-BE49-F238E27FC236}">
              <a16:creationId xmlns:a16="http://schemas.microsoft.com/office/drawing/2014/main" id="{75E68527-519F-4923-A419-94B7F90BA3AF}"/>
            </a:ext>
          </a:extLst>
        </xdr:cNvPr>
        <xdr:cNvCxnSpPr/>
      </xdr:nvCxnSpPr>
      <xdr:spPr>
        <a:xfrm>
          <a:off x="2162755" y="779228"/>
          <a:ext cx="2560319" cy="11616856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628153</xdr:colOff>
      <xdr:row>2</xdr:row>
      <xdr:rowOff>111319</xdr:rowOff>
    </xdr:from>
    <xdr:to>
      <xdr:col>9</xdr:col>
      <xdr:colOff>803083</xdr:colOff>
      <xdr:row>67</xdr:row>
      <xdr:rowOff>15903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B12B9011-01C1-4DE0-B116-A1EAA1F9EE56}"/>
            </a:ext>
          </a:extLst>
        </xdr:cNvPr>
        <xdr:cNvCxnSpPr/>
      </xdr:nvCxnSpPr>
      <xdr:spPr>
        <a:xfrm flipH="1">
          <a:off x="5764696" y="747423"/>
          <a:ext cx="3482672" cy="12396083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254441</xdr:colOff>
      <xdr:row>67</xdr:row>
      <xdr:rowOff>166977</xdr:rowOff>
    </xdr:from>
    <xdr:to>
      <xdr:col>5</xdr:col>
      <xdr:colOff>564542</xdr:colOff>
      <xdr:row>68</xdr:row>
      <xdr:rowOff>119269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723CF7A2-97DA-4C88-80AF-92922E597977}"/>
            </a:ext>
          </a:extLst>
        </xdr:cNvPr>
        <xdr:cNvSpPr/>
      </xdr:nvSpPr>
      <xdr:spPr>
        <a:xfrm>
          <a:off x="5390984" y="13294580"/>
          <a:ext cx="310101" cy="1431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278296</xdr:colOff>
      <xdr:row>18</xdr:row>
      <xdr:rowOff>31805</xdr:rowOff>
    </xdr:from>
    <xdr:ext cx="7211832" cy="5454595"/>
    <xdr:pic>
      <xdr:nvPicPr>
        <xdr:cNvPr id="16" name="Imagen 15">
          <a:extLst>
            <a:ext uri="{FF2B5EF4-FFF2-40B4-BE49-F238E27FC236}">
              <a16:creationId xmlns:a16="http://schemas.microsoft.com/office/drawing/2014/main" id="{13150105-B27B-4B79-A6CA-4F996E8FD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296" y="3395207"/>
          <a:ext cx="7211832" cy="5454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3</xdr:col>
      <xdr:colOff>779228</xdr:colOff>
      <xdr:row>45</xdr:row>
      <xdr:rowOff>166978</xdr:rowOff>
    </xdr:from>
    <xdr:to>
      <xdr:col>3</xdr:col>
      <xdr:colOff>1113183</xdr:colOff>
      <xdr:row>46</xdr:row>
      <xdr:rowOff>95416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04FE6706-67BD-4EC3-BC76-462C8F459756}"/>
            </a:ext>
          </a:extLst>
        </xdr:cNvPr>
        <xdr:cNvSpPr/>
      </xdr:nvSpPr>
      <xdr:spPr>
        <a:xfrm>
          <a:off x="6846073" y="8682825"/>
          <a:ext cx="333955" cy="11926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190832</xdr:colOff>
      <xdr:row>47</xdr:row>
      <xdr:rowOff>159026</xdr:rowOff>
    </xdr:from>
    <xdr:to>
      <xdr:col>4</xdr:col>
      <xdr:colOff>39757</xdr:colOff>
      <xdr:row>63</xdr:row>
      <xdr:rowOff>151075</xdr:rowOff>
    </xdr:to>
    <xdr:pic>
      <xdr:nvPicPr>
        <xdr:cNvPr id="18" name="Imagen 2" descr="cid:image002.jpg@01D4D5C9.2DB42330">
          <a:extLst>
            <a:ext uri="{FF2B5EF4-FFF2-40B4-BE49-F238E27FC236}">
              <a16:creationId xmlns:a16="http://schemas.microsoft.com/office/drawing/2014/main" id="{7CC4706A-145A-448A-915C-09695CC8F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32" y="9056536"/>
          <a:ext cx="7267492" cy="3045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2115047</xdr:colOff>
      <xdr:row>20</xdr:row>
      <xdr:rowOff>7952</xdr:rowOff>
    </xdr:from>
    <xdr:to>
      <xdr:col>2</xdr:col>
      <xdr:colOff>87465</xdr:colOff>
      <xdr:row>49</xdr:row>
      <xdr:rowOff>151075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10376B61-1F5C-4F17-9200-D4DE0ADB45EF}"/>
            </a:ext>
          </a:extLst>
        </xdr:cNvPr>
        <xdr:cNvCxnSpPr/>
      </xdr:nvCxnSpPr>
      <xdr:spPr>
        <a:xfrm flipH="1">
          <a:off x="3538330" y="3753016"/>
          <a:ext cx="1057525" cy="5677231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365760</xdr:colOff>
      <xdr:row>52</xdr:row>
      <xdr:rowOff>111318</xdr:rowOff>
    </xdr:from>
    <xdr:to>
      <xdr:col>1</xdr:col>
      <xdr:colOff>3053301</xdr:colOff>
      <xdr:row>54</xdr:row>
      <xdr:rowOff>135173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7501EA0B-9BFD-4D12-AC88-927F90342C3C}"/>
            </a:ext>
          </a:extLst>
        </xdr:cNvPr>
        <xdr:cNvSpPr/>
      </xdr:nvSpPr>
      <xdr:spPr>
        <a:xfrm>
          <a:off x="365760" y="9962984"/>
          <a:ext cx="4110824" cy="40551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oneCellAnchor>
    <xdr:from>
      <xdr:col>0</xdr:col>
      <xdr:colOff>294198</xdr:colOff>
      <xdr:row>18</xdr:row>
      <xdr:rowOff>87464</xdr:rowOff>
    </xdr:from>
    <xdr:ext cx="7211832" cy="5454595"/>
    <xdr:pic>
      <xdr:nvPicPr>
        <xdr:cNvPr id="23" name="Imagen 22">
          <a:extLst>
            <a:ext uri="{FF2B5EF4-FFF2-40B4-BE49-F238E27FC236}">
              <a16:creationId xmlns:a16="http://schemas.microsoft.com/office/drawing/2014/main" id="{86C0C077-6EF4-457C-B162-E9FF04252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8" y="3498574"/>
          <a:ext cx="7211832" cy="5454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3</xdr:col>
      <xdr:colOff>779228</xdr:colOff>
      <xdr:row>46</xdr:row>
      <xdr:rowOff>166978</xdr:rowOff>
    </xdr:from>
    <xdr:to>
      <xdr:col>3</xdr:col>
      <xdr:colOff>1113183</xdr:colOff>
      <xdr:row>47</xdr:row>
      <xdr:rowOff>95416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7123EA0E-3AFE-4FD9-B270-1E680733513B}"/>
            </a:ext>
          </a:extLst>
        </xdr:cNvPr>
        <xdr:cNvSpPr/>
      </xdr:nvSpPr>
      <xdr:spPr>
        <a:xfrm>
          <a:off x="6846073" y="8921364"/>
          <a:ext cx="333955" cy="11926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218895</xdr:colOff>
      <xdr:row>47</xdr:row>
      <xdr:rowOff>121609</xdr:rowOff>
    </xdr:from>
    <xdr:to>
      <xdr:col>4</xdr:col>
      <xdr:colOff>67820</xdr:colOff>
      <xdr:row>63</xdr:row>
      <xdr:rowOff>113658</xdr:rowOff>
    </xdr:to>
    <xdr:pic>
      <xdr:nvPicPr>
        <xdr:cNvPr id="25" name="Imagen 2" descr="cid:image002.jpg@01D4D5C9.2DB42330">
          <a:extLst>
            <a:ext uri="{FF2B5EF4-FFF2-40B4-BE49-F238E27FC236}">
              <a16:creationId xmlns:a16="http://schemas.microsoft.com/office/drawing/2014/main" id="{7843587F-9771-4FB4-B577-1251BFB60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895" y="9419958"/>
          <a:ext cx="8445689" cy="2985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2115047</xdr:colOff>
      <xdr:row>21</xdr:row>
      <xdr:rowOff>7952</xdr:rowOff>
    </xdr:from>
    <xdr:to>
      <xdr:col>2</xdr:col>
      <xdr:colOff>87465</xdr:colOff>
      <xdr:row>50</xdr:row>
      <xdr:rowOff>151075</xdr:rowOff>
    </xdr:to>
    <xdr:cxnSp macro="">
      <xdr:nvCxnSpPr>
        <xdr:cNvPr id="26" name="Conector recto de flecha 25">
          <a:extLst>
            <a:ext uri="{FF2B5EF4-FFF2-40B4-BE49-F238E27FC236}">
              <a16:creationId xmlns:a16="http://schemas.microsoft.com/office/drawing/2014/main" id="{217E9CFF-AA4D-4B36-816E-21F06B05974D}"/>
            </a:ext>
          </a:extLst>
        </xdr:cNvPr>
        <xdr:cNvCxnSpPr/>
      </xdr:nvCxnSpPr>
      <xdr:spPr>
        <a:xfrm flipH="1">
          <a:off x="3538330" y="3991555"/>
          <a:ext cx="1057525" cy="5677231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365760</xdr:colOff>
      <xdr:row>53</xdr:row>
      <xdr:rowOff>111318</xdr:rowOff>
    </xdr:from>
    <xdr:to>
      <xdr:col>1</xdr:col>
      <xdr:colOff>3053301</xdr:colOff>
      <xdr:row>55</xdr:row>
      <xdr:rowOff>135173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A0A69E5F-80A9-4E86-9CCC-C4C051657613}"/>
            </a:ext>
          </a:extLst>
        </xdr:cNvPr>
        <xdr:cNvSpPr/>
      </xdr:nvSpPr>
      <xdr:spPr>
        <a:xfrm>
          <a:off x="365760" y="10201523"/>
          <a:ext cx="4110824" cy="40551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oneCellAnchor>
    <xdr:from>
      <xdr:col>3</xdr:col>
      <xdr:colOff>1979875</xdr:colOff>
      <xdr:row>18</xdr:row>
      <xdr:rowOff>95413</xdr:rowOff>
    </xdr:from>
    <xdr:ext cx="4373216" cy="2417197"/>
    <xdr:pic>
      <xdr:nvPicPr>
        <xdr:cNvPr id="28" name="Imagen 27">
          <a:extLst>
            <a:ext uri="{FF2B5EF4-FFF2-40B4-BE49-F238E27FC236}">
              <a16:creationId xmlns:a16="http://schemas.microsoft.com/office/drawing/2014/main" id="{2F25E544-D480-445F-A1E8-187186C10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230" y="3506523"/>
          <a:ext cx="4373216" cy="2417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18709</xdr:colOff>
      <xdr:row>15</xdr:row>
      <xdr:rowOff>56128</xdr:rowOff>
    </xdr:from>
    <xdr:to>
      <xdr:col>7</xdr:col>
      <xdr:colOff>832549</xdr:colOff>
      <xdr:row>28</xdr:row>
      <xdr:rowOff>121608</xdr:rowOff>
    </xdr:to>
    <xdr:cxnSp macro="">
      <xdr:nvCxnSpPr>
        <xdr:cNvPr id="29" name="Conector recto de flecha 28">
          <a:extLst>
            <a:ext uri="{FF2B5EF4-FFF2-40B4-BE49-F238E27FC236}">
              <a16:creationId xmlns:a16="http://schemas.microsoft.com/office/drawing/2014/main" id="{F6923582-9DEE-43E8-B03C-4B6DF832F864}"/>
            </a:ext>
          </a:extLst>
        </xdr:cNvPr>
        <xdr:cNvCxnSpPr/>
      </xdr:nvCxnSpPr>
      <xdr:spPr>
        <a:xfrm>
          <a:off x="9345121" y="3143104"/>
          <a:ext cx="813840" cy="2647316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23854</xdr:colOff>
      <xdr:row>6</xdr:row>
      <xdr:rowOff>15903</xdr:rowOff>
    </xdr:from>
    <xdr:to>
      <xdr:col>9</xdr:col>
      <xdr:colOff>1574359</xdr:colOff>
      <xdr:row>69</xdr:row>
      <xdr:rowOff>7951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72ACC6-1DB2-422F-9D33-A3FDBB185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864" y="1502797"/>
          <a:ext cx="9040633" cy="12014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39757</xdr:colOff>
      <xdr:row>6</xdr:row>
      <xdr:rowOff>182880</xdr:rowOff>
    </xdr:from>
    <xdr:to>
      <xdr:col>5</xdr:col>
      <xdr:colOff>588397</xdr:colOff>
      <xdr:row>7</xdr:row>
      <xdr:rowOff>127221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BE7AE512-2249-43D1-A860-D69C63B3CDD3}"/>
            </a:ext>
          </a:extLst>
        </xdr:cNvPr>
        <xdr:cNvSpPr/>
      </xdr:nvSpPr>
      <xdr:spPr>
        <a:xfrm>
          <a:off x="5152446" y="1669774"/>
          <a:ext cx="548640" cy="13517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469127</xdr:colOff>
      <xdr:row>15</xdr:row>
      <xdr:rowOff>95416</xdr:rowOff>
    </xdr:from>
    <xdr:to>
      <xdr:col>5</xdr:col>
      <xdr:colOff>811033</xdr:colOff>
      <xdr:row>16</xdr:row>
      <xdr:rowOff>111319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E8A28E6B-FF10-4DFF-A01E-07B933AFF156}"/>
            </a:ext>
          </a:extLst>
        </xdr:cNvPr>
        <xdr:cNvSpPr/>
      </xdr:nvSpPr>
      <xdr:spPr>
        <a:xfrm>
          <a:off x="3904090" y="3299792"/>
          <a:ext cx="2019632" cy="206734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612250</xdr:colOff>
      <xdr:row>62</xdr:row>
      <xdr:rowOff>63610</xdr:rowOff>
    </xdr:from>
    <xdr:to>
      <xdr:col>6</xdr:col>
      <xdr:colOff>87464</xdr:colOff>
      <xdr:row>63</xdr:row>
      <xdr:rowOff>39757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770B0636-AF69-44BC-AEFA-7A2E5EF416A3}"/>
            </a:ext>
          </a:extLst>
        </xdr:cNvPr>
        <xdr:cNvSpPr/>
      </xdr:nvSpPr>
      <xdr:spPr>
        <a:xfrm>
          <a:off x="4047213" y="12237057"/>
          <a:ext cx="1971924" cy="16697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349857</xdr:colOff>
      <xdr:row>2</xdr:row>
      <xdr:rowOff>111319</xdr:rowOff>
    </xdr:from>
    <xdr:to>
      <xdr:col>4</xdr:col>
      <xdr:colOff>1168842</xdr:colOff>
      <xdr:row>14</xdr:row>
      <xdr:rowOff>182881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5C824090-B051-4D4C-BBC5-575DFF970FF4}"/>
            </a:ext>
          </a:extLst>
        </xdr:cNvPr>
        <xdr:cNvCxnSpPr/>
      </xdr:nvCxnSpPr>
      <xdr:spPr>
        <a:xfrm>
          <a:off x="2146852" y="747423"/>
          <a:ext cx="2456953" cy="2449002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429371</xdr:colOff>
      <xdr:row>2</xdr:row>
      <xdr:rowOff>135173</xdr:rowOff>
    </xdr:from>
    <xdr:to>
      <xdr:col>9</xdr:col>
      <xdr:colOff>787179</xdr:colOff>
      <xdr:row>7</xdr:row>
      <xdr:rowOff>111318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D2DFA753-A281-41D8-9A0B-682C0456DE38}"/>
            </a:ext>
          </a:extLst>
        </xdr:cNvPr>
        <xdr:cNvCxnSpPr/>
      </xdr:nvCxnSpPr>
      <xdr:spPr>
        <a:xfrm flipH="1">
          <a:off x="5542060" y="771277"/>
          <a:ext cx="3633745" cy="1017766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365760</xdr:colOff>
      <xdr:row>2</xdr:row>
      <xdr:rowOff>143124</xdr:rowOff>
    </xdr:from>
    <xdr:to>
      <xdr:col>4</xdr:col>
      <xdr:colOff>1288111</xdr:colOff>
      <xdr:row>63</xdr:row>
      <xdr:rowOff>31806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B5D089F3-8BB9-4358-944F-D40DE5420869}"/>
            </a:ext>
          </a:extLst>
        </xdr:cNvPr>
        <xdr:cNvCxnSpPr/>
      </xdr:nvCxnSpPr>
      <xdr:spPr>
        <a:xfrm>
          <a:off x="2162755" y="779228"/>
          <a:ext cx="2560319" cy="11616856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628153</xdr:colOff>
      <xdr:row>2</xdr:row>
      <xdr:rowOff>111319</xdr:rowOff>
    </xdr:from>
    <xdr:to>
      <xdr:col>9</xdr:col>
      <xdr:colOff>803083</xdr:colOff>
      <xdr:row>67</xdr:row>
      <xdr:rowOff>15903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4DFA3B8F-8D3B-47FC-95E9-ABC46D7DDF85}"/>
            </a:ext>
          </a:extLst>
        </xdr:cNvPr>
        <xdr:cNvCxnSpPr/>
      </xdr:nvCxnSpPr>
      <xdr:spPr>
        <a:xfrm flipH="1">
          <a:off x="5740842" y="747423"/>
          <a:ext cx="3450867" cy="12396083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254441</xdr:colOff>
      <xdr:row>67</xdr:row>
      <xdr:rowOff>166977</xdr:rowOff>
    </xdr:from>
    <xdr:to>
      <xdr:col>5</xdr:col>
      <xdr:colOff>564542</xdr:colOff>
      <xdr:row>68</xdr:row>
      <xdr:rowOff>119269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FA74FDE6-1386-4E95-AD01-0759F6A54778}"/>
            </a:ext>
          </a:extLst>
        </xdr:cNvPr>
        <xdr:cNvSpPr/>
      </xdr:nvSpPr>
      <xdr:spPr>
        <a:xfrm>
          <a:off x="5367130" y="13294580"/>
          <a:ext cx="310101" cy="1431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23854</xdr:colOff>
      <xdr:row>4</xdr:row>
      <xdr:rowOff>111318</xdr:rowOff>
    </xdr:from>
    <xdr:to>
      <xdr:col>13</xdr:col>
      <xdr:colOff>516835</xdr:colOff>
      <xdr:row>89</xdr:row>
      <xdr:rowOff>166977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2A054F6-EA1E-4736-9B60-CF910950C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54" y="1248355"/>
          <a:ext cx="13445656" cy="16276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278295</xdr:colOff>
      <xdr:row>76</xdr:row>
      <xdr:rowOff>87464</xdr:rowOff>
    </xdr:from>
    <xdr:to>
      <xdr:col>4</xdr:col>
      <xdr:colOff>604298</xdr:colOff>
      <xdr:row>77</xdr:row>
      <xdr:rowOff>55659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FA5176AD-B16B-49A7-958D-36F8379D0FB9}"/>
            </a:ext>
          </a:extLst>
        </xdr:cNvPr>
        <xdr:cNvSpPr/>
      </xdr:nvSpPr>
      <xdr:spPr>
        <a:xfrm>
          <a:off x="3760966" y="14964354"/>
          <a:ext cx="1152939" cy="15902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1789046</xdr:colOff>
      <xdr:row>14</xdr:row>
      <xdr:rowOff>166977</xdr:rowOff>
    </xdr:from>
    <xdr:to>
      <xdr:col>7</xdr:col>
      <xdr:colOff>1796995</xdr:colOff>
      <xdr:row>16</xdr:row>
      <xdr:rowOff>119269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425CACF-5ACD-489F-9CCC-DD58B6E88EE7}"/>
            </a:ext>
          </a:extLst>
        </xdr:cNvPr>
        <xdr:cNvCxnSpPr/>
      </xdr:nvCxnSpPr>
      <xdr:spPr>
        <a:xfrm>
          <a:off x="8539703" y="3212327"/>
          <a:ext cx="7949" cy="333954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1796995</xdr:colOff>
      <xdr:row>75</xdr:row>
      <xdr:rowOff>71563</xdr:rowOff>
    </xdr:from>
    <xdr:to>
      <xdr:col>7</xdr:col>
      <xdr:colOff>1796995</xdr:colOff>
      <xdr:row>77</xdr:row>
      <xdr:rowOff>31805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12D65512-118A-4014-A3D6-D4067BB35428}"/>
            </a:ext>
          </a:extLst>
        </xdr:cNvPr>
        <xdr:cNvCxnSpPr/>
      </xdr:nvCxnSpPr>
      <xdr:spPr>
        <a:xfrm>
          <a:off x="8587409" y="14757622"/>
          <a:ext cx="0" cy="341905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699715</xdr:colOff>
      <xdr:row>41</xdr:row>
      <xdr:rowOff>103367</xdr:rowOff>
    </xdr:from>
    <xdr:to>
      <xdr:col>4</xdr:col>
      <xdr:colOff>190831</xdr:colOff>
      <xdr:row>42</xdr:row>
      <xdr:rowOff>135172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ED071719-2E31-430B-92C6-CB763E66D7C8}"/>
            </a:ext>
          </a:extLst>
        </xdr:cNvPr>
        <xdr:cNvSpPr/>
      </xdr:nvSpPr>
      <xdr:spPr>
        <a:xfrm>
          <a:off x="4182386" y="8301162"/>
          <a:ext cx="318052" cy="22263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906449</xdr:colOff>
      <xdr:row>76</xdr:row>
      <xdr:rowOff>103367</xdr:rowOff>
    </xdr:from>
    <xdr:to>
      <xdr:col>7</xdr:col>
      <xdr:colOff>1089329</xdr:colOff>
      <xdr:row>77</xdr:row>
      <xdr:rowOff>103367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D1E4B534-C499-47E5-B551-2C1586162FA6}"/>
            </a:ext>
          </a:extLst>
        </xdr:cNvPr>
        <xdr:cNvSpPr/>
      </xdr:nvSpPr>
      <xdr:spPr>
        <a:xfrm>
          <a:off x="7696863" y="14980257"/>
          <a:ext cx="182880" cy="19083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755374</xdr:colOff>
      <xdr:row>11</xdr:row>
      <xdr:rowOff>159026</xdr:rowOff>
    </xdr:from>
    <xdr:to>
      <xdr:col>7</xdr:col>
      <xdr:colOff>1773141</xdr:colOff>
      <xdr:row>13</xdr:row>
      <xdr:rowOff>135172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281CC123-D6CA-4D62-A825-31968D89D234}"/>
            </a:ext>
          </a:extLst>
        </xdr:cNvPr>
        <xdr:cNvSpPr/>
      </xdr:nvSpPr>
      <xdr:spPr>
        <a:xfrm>
          <a:off x="6718852" y="2631882"/>
          <a:ext cx="1844703" cy="35780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811033</xdr:colOff>
      <xdr:row>77</xdr:row>
      <xdr:rowOff>127221</xdr:rowOff>
    </xdr:from>
    <xdr:to>
      <xdr:col>7</xdr:col>
      <xdr:colOff>1765189</xdr:colOff>
      <xdr:row>79</xdr:row>
      <xdr:rowOff>103367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B82F896D-EF88-4657-A2EE-06946CA93B49}"/>
            </a:ext>
          </a:extLst>
        </xdr:cNvPr>
        <xdr:cNvSpPr/>
      </xdr:nvSpPr>
      <xdr:spPr>
        <a:xfrm>
          <a:off x="6774511" y="15194943"/>
          <a:ext cx="1781092" cy="35780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1105231</xdr:colOff>
      <xdr:row>3</xdr:row>
      <xdr:rowOff>429370</xdr:rowOff>
    </xdr:from>
    <xdr:to>
      <xdr:col>7</xdr:col>
      <xdr:colOff>1630017</xdr:colOff>
      <xdr:row>15</xdr:row>
      <xdr:rowOff>119269</xdr:rowOff>
    </xdr:to>
    <xdr:cxnSp macro="">
      <xdr:nvCxnSpPr>
        <xdr:cNvPr id="18" name="Conector recto de flecha 17">
          <a:extLst>
            <a:ext uri="{FF2B5EF4-FFF2-40B4-BE49-F238E27FC236}">
              <a16:creationId xmlns:a16="http://schemas.microsoft.com/office/drawing/2014/main" id="{902E3D23-6247-4637-ABCA-4E5E918099B9}"/>
            </a:ext>
          </a:extLst>
        </xdr:cNvPr>
        <xdr:cNvCxnSpPr/>
      </xdr:nvCxnSpPr>
      <xdr:spPr>
        <a:xfrm>
          <a:off x="2910177" y="1129085"/>
          <a:ext cx="5510254" cy="222636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1105231</xdr:colOff>
      <xdr:row>4</xdr:row>
      <xdr:rowOff>7951</xdr:rowOff>
    </xdr:from>
    <xdr:to>
      <xdr:col>7</xdr:col>
      <xdr:colOff>1685676</xdr:colOff>
      <xdr:row>76</xdr:row>
      <xdr:rowOff>31806</xdr:rowOff>
    </xdr:to>
    <xdr:cxnSp macro="">
      <xdr:nvCxnSpPr>
        <xdr:cNvPr id="21" name="Conector recto de flecha 20">
          <a:extLst>
            <a:ext uri="{FF2B5EF4-FFF2-40B4-BE49-F238E27FC236}">
              <a16:creationId xmlns:a16="http://schemas.microsoft.com/office/drawing/2014/main" id="{3F403FDC-E6ED-407E-917F-B2D419247833}"/>
            </a:ext>
          </a:extLst>
        </xdr:cNvPr>
        <xdr:cNvCxnSpPr/>
      </xdr:nvCxnSpPr>
      <xdr:spPr>
        <a:xfrm>
          <a:off x="2910177" y="1144988"/>
          <a:ext cx="5565913" cy="13763708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111318</xdr:colOff>
      <xdr:row>7</xdr:row>
      <xdr:rowOff>39757</xdr:rowOff>
    </xdr:from>
    <xdr:to>
      <xdr:col>11</xdr:col>
      <xdr:colOff>476972</xdr:colOff>
      <xdr:row>97</xdr:row>
      <xdr:rowOff>56796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B49FB2-0616-43B3-99EE-292B44AD8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403" y="1812898"/>
          <a:ext cx="10917035" cy="17453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256314</xdr:colOff>
      <xdr:row>9</xdr:row>
      <xdr:rowOff>48176</xdr:rowOff>
    </xdr:from>
    <xdr:to>
      <xdr:col>9</xdr:col>
      <xdr:colOff>644057</xdr:colOff>
      <xdr:row>10</xdr:row>
      <xdr:rowOff>111319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44163BC4-BFE0-4355-AA9B-27CEC86868F5}"/>
            </a:ext>
          </a:extLst>
        </xdr:cNvPr>
        <xdr:cNvSpPr/>
      </xdr:nvSpPr>
      <xdr:spPr>
        <a:xfrm>
          <a:off x="6092571" y="2202979"/>
          <a:ext cx="4578081" cy="2539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1398027</xdr:colOff>
      <xdr:row>17</xdr:row>
      <xdr:rowOff>133770</xdr:rowOff>
    </xdr:from>
    <xdr:to>
      <xdr:col>10</xdr:col>
      <xdr:colOff>698313</xdr:colOff>
      <xdr:row>18</xdr:row>
      <xdr:rowOff>173526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A95EC5B7-9F76-4A66-BAAC-0C6A8C77862A}"/>
            </a:ext>
          </a:extLst>
        </xdr:cNvPr>
        <xdr:cNvSpPr/>
      </xdr:nvSpPr>
      <xdr:spPr>
        <a:xfrm>
          <a:off x="9921825" y="3815224"/>
          <a:ext cx="1630018" cy="23058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335558</xdr:colOff>
      <xdr:row>90</xdr:row>
      <xdr:rowOff>10023</xdr:rowOff>
    </xdr:from>
    <xdr:to>
      <xdr:col>10</xdr:col>
      <xdr:colOff>82988</xdr:colOff>
      <xdr:row>91</xdr:row>
      <xdr:rowOff>90872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F8FA0408-3C32-4D29-942F-FC8659C6BB9B}"/>
            </a:ext>
          </a:extLst>
        </xdr:cNvPr>
        <xdr:cNvSpPr/>
      </xdr:nvSpPr>
      <xdr:spPr>
        <a:xfrm>
          <a:off x="6389908" y="18104920"/>
          <a:ext cx="4734034" cy="27395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299343</xdr:colOff>
      <xdr:row>12</xdr:row>
      <xdr:rowOff>32273</xdr:rowOff>
    </xdr:from>
    <xdr:to>
      <xdr:col>6</xdr:col>
      <xdr:colOff>945738</xdr:colOff>
      <xdr:row>12</xdr:row>
      <xdr:rowOff>41627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8EE7C63B-1764-41E8-BB9E-0992B5F4BBDD}"/>
            </a:ext>
          </a:extLst>
        </xdr:cNvPr>
        <xdr:cNvCxnSpPr/>
      </xdr:nvCxnSpPr>
      <xdr:spPr>
        <a:xfrm>
          <a:off x="6135600" y="2759570"/>
          <a:ext cx="1473331" cy="9354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122075</xdr:colOff>
      <xdr:row>12</xdr:row>
      <xdr:rowOff>63611</xdr:rowOff>
    </xdr:from>
    <xdr:to>
      <xdr:col>8</xdr:col>
      <xdr:colOff>747423</xdr:colOff>
      <xdr:row>12</xdr:row>
      <xdr:rowOff>73432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EE2B1C90-4486-48F9-9C8C-F192CA75F98F}"/>
            </a:ext>
          </a:extLst>
        </xdr:cNvPr>
        <xdr:cNvCxnSpPr/>
      </xdr:nvCxnSpPr>
      <xdr:spPr>
        <a:xfrm flipV="1">
          <a:off x="7818938" y="2790908"/>
          <a:ext cx="1452283" cy="9821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538350</xdr:colOff>
      <xdr:row>13</xdr:row>
      <xdr:rowOff>86061</xdr:rowOff>
    </xdr:from>
    <xdr:to>
      <xdr:col>9</xdr:col>
      <xdr:colOff>546301</xdr:colOff>
      <xdr:row>22</xdr:row>
      <xdr:rowOff>117866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BCB89AAC-E45F-4D99-816A-E47495A97FD6}"/>
            </a:ext>
          </a:extLst>
        </xdr:cNvPr>
        <xdr:cNvCxnSpPr/>
      </xdr:nvCxnSpPr>
      <xdr:spPr>
        <a:xfrm>
          <a:off x="10564945" y="3004190"/>
          <a:ext cx="7951" cy="1749286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282238</xdr:colOff>
      <xdr:row>88</xdr:row>
      <xdr:rowOff>96019</xdr:rowOff>
    </xdr:from>
    <xdr:to>
      <xdr:col>6</xdr:col>
      <xdr:colOff>897361</xdr:colOff>
      <xdr:row>88</xdr:row>
      <xdr:rowOff>102232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656A70D2-A864-42B9-A030-348618B5A685}"/>
            </a:ext>
          </a:extLst>
        </xdr:cNvPr>
        <xdr:cNvCxnSpPr/>
      </xdr:nvCxnSpPr>
      <xdr:spPr>
        <a:xfrm>
          <a:off x="6336588" y="17804709"/>
          <a:ext cx="1432972" cy="6213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127688</xdr:colOff>
      <xdr:row>88</xdr:row>
      <xdr:rowOff>92008</xdr:rowOff>
    </xdr:from>
    <xdr:to>
      <xdr:col>8</xdr:col>
      <xdr:colOff>771277</xdr:colOff>
      <xdr:row>88</xdr:row>
      <xdr:rowOff>94815</xdr:rowOff>
    </xdr:to>
    <xdr:cxnSp macro="">
      <xdr:nvCxnSpPr>
        <xdr:cNvPr id="28" name="Conector recto 27">
          <a:extLst>
            <a:ext uri="{FF2B5EF4-FFF2-40B4-BE49-F238E27FC236}">
              <a16:creationId xmlns:a16="http://schemas.microsoft.com/office/drawing/2014/main" id="{99695ADE-C7D6-4259-8FE7-2BA03EB49F56}"/>
            </a:ext>
          </a:extLst>
        </xdr:cNvPr>
        <xdr:cNvCxnSpPr/>
      </xdr:nvCxnSpPr>
      <xdr:spPr>
        <a:xfrm flipV="1">
          <a:off x="8033557" y="17800698"/>
          <a:ext cx="1461437" cy="2807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675861</xdr:colOff>
      <xdr:row>5</xdr:row>
      <xdr:rowOff>47708</xdr:rowOff>
    </xdr:from>
    <xdr:to>
      <xdr:col>7</xdr:col>
      <xdr:colOff>349857</xdr:colOff>
      <xdr:row>10</xdr:row>
      <xdr:rowOff>127221</xdr:rowOff>
    </xdr:to>
    <xdr:cxnSp macro="">
      <xdr:nvCxnSpPr>
        <xdr:cNvPr id="30" name="Conector recto de flecha 29">
          <a:extLst>
            <a:ext uri="{FF2B5EF4-FFF2-40B4-BE49-F238E27FC236}">
              <a16:creationId xmlns:a16="http://schemas.microsoft.com/office/drawing/2014/main" id="{7A801008-5979-44D0-A464-23EB26C9ED8F}"/>
            </a:ext>
          </a:extLst>
        </xdr:cNvPr>
        <xdr:cNvCxnSpPr/>
      </xdr:nvCxnSpPr>
      <xdr:spPr>
        <a:xfrm>
          <a:off x="5009322" y="1439186"/>
          <a:ext cx="3037398" cy="103367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699714</xdr:colOff>
      <xdr:row>5</xdr:row>
      <xdr:rowOff>63611</xdr:rowOff>
    </xdr:from>
    <xdr:to>
      <xdr:col>5</xdr:col>
      <xdr:colOff>485030</xdr:colOff>
      <xdr:row>10</xdr:row>
      <xdr:rowOff>131898</xdr:rowOff>
    </xdr:to>
    <xdr:cxnSp macro="">
      <xdr:nvCxnSpPr>
        <xdr:cNvPr id="32" name="Conector recto de flecha 31">
          <a:extLst>
            <a:ext uri="{FF2B5EF4-FFF2-40B4-BE49-F238E27FC236}">
              <a16:creationId xmlns:a16="http://schemas.microsoft.com/office/drawing/2014/main" id="{57DE0157-B62C-408C-AFC5-D7EF91EBF364}"/>
            </a:ext>
          </a:extLst>
        </xdr:cNvPr>
        <xdr:cNvCxnSpPr/>
      </xdr:nvCxnSpPr>
      <xdr:spPr>
        <a:xfrm>
          <a:off x="5025224" y="1455089"/>
          <a:ext cx="1288112" cy="1022444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763324</xdr:colOff>
      <xdr:row>5</xdr:row>
      <xdr:rowOff>55659</xdr:rowOff>
    </xdr:from>
    <xdr:to>
      <xdr:col>12</xdr:col>
      <xdr:colOff>548640</xdr:colOff>
      <xdr:row>17</xdr:row>
      <xdr:rowOff>168382</xdr:rowOff>
    </xdr:to>
    <xdr:cxnSp macro="">
      <xdr:nvCxnSpPr>
        <xdr:cNvPr id="34" name="Conector recto de flecha 33">
          <a:extLst>
            <a:ext uri="{FF2B5EF4-FFF2-40B4-BE49-F238E27FC236}">
              <a16:creationId xmlns:a16="http://schemas.microsoft.com/office/drawing/2014/main" id="{B6ECB6A1-763E-4176-AE0E-499D0261CE66}"/>
            </a:ext>
          </a:extLst>
        </xdr:cNvPr>
        <xdr:cNvCxnSpPr/>
      </xdr:nvCxnSpPr>
      <xdr:spPr>
        <a:xfrm flipH="1">
          <a:off x="10789919" y="1447137"/>
          <a:ext cx="2266123" cy="240269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7016</xdr:colOff>
      <xdr:row>37</xdr:row>
      <xdr:rowOff>172123</xdr:rowOff>
    </xdr:from>
    <xdr:to>
      <xdr:col>5</xdr:col>
      <xdr:colOff>45436</xdr:colOff>
      <xdr:row>45</xdr:row>
      <xdr:rowOff>45436</xdr:rowOff>
    </xdr:to>
    <xdr:cxnSp macro="">
      <xdr:nvCxnSpPr>
        <xdr:cNvPr id="36" name="Conector recto de flecha 35">
          <a:extLst>
            <a:ext uri="{FF2B5EF4-FFF2-40B4-BE49-F238E27FC236}">
              <a16:creationId xmlns:a16="http://schemas.microsoft.com/office/drawing/2014/main" id="{76404E2A-912F-4EBD-B4A2-2C2D1366FBF4}"/>
            </a:ext>
          </a:extLst>
        </xdr:cNvPr>
        <xdr:cNvCxnSpPr/>
      </xdr:nvCxnSpPr>
      <xdr:spPr>
        <a:xfrm>
          <a:off x="1358737" y="7782657"/>
          <a:ext cx="4741049" cy="1668036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535145</xdr:colOff>
      <xdr:row>90</xdr:row>
      <xdr:rowOff>26126</xdr:rowOff>
    </xdr:from>
    <xdr:to>
      <xdr:col>8</xdr:col>
      <xdr:colOff>352129</xdr:colOff>
      <xdr:row>98</xdr:row>
      <xdr:rowOff>181745</xdr:rowOff>
    </xdr:to>
    <xdr:cxnSp macro="">
      <xdr:nvCxnSpPr>
        <xdr:cNvPr id="38" name="Conector recto de flecha 37">
          <a:extLst>
            <a:ext uri="{FF2B5EF4-FFF2-40B4-BE49-F238E27FC236}">
              <a16:creationId xmlns:a16="http://schemas.microsoft.com/office/drawing/2014/main" id="{09F4681F-03B7-4B17-82FB-1C43BC92526E}"/>
            </a:ext>
          </a:extLst>
        </xdr:cNvPr>
        <xdr:cNvCxnSpPr/>
      </xdr:nvCxnSpPr>
      <xdr:spPr>
        <a:xfrm flipH="1" flipV="1">
          <a:off x="6589495" y="18121023"/>
          <a:ext cx="2486351" cy="1700443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726976</xdr:colOff>
      <xdr:row>90</xdr:row>
      <xdr:rowOff>0</xdr:rowOff>
    </xdr:from>
    <xdr:to>
      <xdr:col>8</xdr:col>
      <xdr:colOff>365761</xdr:colOff>
      <xdr:row>98</xdr:row>
      <xdr:rowOff>159027</xdr:rowOff>
    </xdr:to>
    <xdr:cxnSp macro="">
      <xdr:nvCxnSpPr>
        <xdr:cNvPr id="40" name="Conector recto de flecha 39">
          <a:extLst>
            <a:ext uri="{FF2B5EF4-FFF2-40B4-BE49-F238E27FC236}">
              <a16:creationId xmlns:a16="http://schemas.microsoft.com/office/drawing/2014/main" id="{B4A21720-25C9-42BA-9C54-F2E05F99C748}"/>
            </a:ext>
          </a:extLst>
        </xdr:cNvPr>
        <xdr:cNvCxnSpPr/>
      </xdr:nvCxnSpPr>
      <xdr:spPr>
        <a:xfrm flipH="1" flipV="1">
          <a:off x="8632845" y="18094897"/>
          <a:ext cx="456633" cy="1703851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163970</xdr:colOff>
      <xdr:row>45</xdr:row>
      <xdr:rowOff>18509</xdr:rowOff>
    </xdr:from>
    <xdr:to>
      <xdr:col>6</xdr:col>
      <xdr:colOff>950682</xdr:colOff>
      <xdr:row>45</xdr:row>
      <xdr:rowOff>183548</xdr:rowOff>
    </xdr:to>
    <xdr:sp macro="" textlink="">
      <xdr:nvSpPr>
        <xdr:cNvPr id="48" name="Rectángulo 47">
          <a:extLst>
            <a:ext uri="{FF2B5EF4-FFF2-40B4-BE49-F238E27FC236}">
              <a16:creationId xmlns:a16="http://schemas.microsoft.com/office/drawing/2014/main" id="{258F7AAB-076B-44E1-82F7-D432E1C7C4CF}"/>
            </a:ext>
          </a:extLst>
        </xdr:cNvPr>
        <xdr:cNvSpPr/>
      </xdr:nvSpPr>
      <xdr:spPr>
        <a:xfrm>
          <a:off x="6218320" y="9423766"/>
          <a:ext cx="1604561" cy="16503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1174654</xdr:colOff>
      <xdr:row>45</xdr:row>
      <xdr:rowOff>145595</xdr:rowOff>
    </xdr:from>
    <xdr:to>
      <xdr:col>7</xdr:col>
      <xdr:colOff>330413</xdr:colOff>
      <xdr:row>45</xdr:row>
      <xdr:rowOff>154949</xdr:rowOff>
    </xdr:to>
    <xdr:cxnSp macro="">
      <xdr:nvCxnSpPr>
        <xdr:cNvPr id="50" name="Conector recto 49">
          <a:extLst>
            <a:ext uri="{FF2B5EF4-FFF2-40B4-BE49-F238E27FC236}">
              <a16:creationId xmlns:a16="http://schemas.microsoft.com/office/drawing/2014/main" id="{1F3AB133-C1C6-4DE0-8AA6-F2C5FB764A96}"/>
            </a:ext>
          </a:extLst>
        </xdr:cNvPr>
        <xdr:cNvCxnSpPr/>
      </xdr:nvCxnSpPr>
      <xdr:spPr>
        <a:xfrm>
          <a:off x="5729615" y="9550852"/>
          <a:ext cx="2506667" cy="9354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230588</xdr:colOff>
      <xdr:row>46</xdr:row>
      <xdr:rowOff>95416</xdr:rowOff>
    </xdr:from>
    <xdr:to>
      <xdr:col>4</xdr:col>
      <xdr:colOff>636104</xdr:colOff>
      <xdr:row>47</xdr:row>
      <xdr:rowOff>103367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F5ED4236-C89E-4873-8740-10B434DDAFF0}"/>
            </a:ext>
          </a:extLst>
        </xdr:cNvPr>
        <xdr:cNvSpPr/>
      </xdr:nvSpPr>
      <xdr:spPr>
        <a:xfrm>
          <a:off x="4785549" y="9693776"/>
          <a:ext cx="405516" cy="20105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895090</xdr:colOff>
      <xdr:row>95</xdr:row>
      <xdr:rowOff>80649</xdr:rowOff>
    </xdr:from>
    <xdr:to>
      <xdr:col>7</xdr:col>
      <xdr:colOff>107910</xdr:colOff>
      <xdr:row>96</xdr:row>
      <xdr:rowOff>48844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5B781C7B-14EC-4BE1-BB65-61ABB9590C44}"/>
            </a:ext>
          </a:extLst>
        </xdr:cNvPr>
        <xdr:cNvSpPr/>
      </xdr:nvSpPr>
      <xdr:spPr>
        <a:xfrm>
          <a:off x="7767289" y="19141062"/>
          <a:ext cx="246490" cy="16129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508883</xdr:colOff>
      <xdr:row>43</xdr:row>
      <xdr:rowOff>15903</xdr:rowOff>
    </xdr:from>
    <xdr:to>
      <xdr:col>3</xdr:col>
      <xdr:colOff>397564</xdr:colOff>
      <xdr:row>43</xdr:row>
      <xdr:rowOff>174929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DAE6354F-1566-47AA-806B-987E13FE03E5}"/>
            </a:ext>
          </a:extLst>
        </xdr:cNvPr>
        <xdr:cNvSpPr/>
      </xdr:nvSpPr>
      <xdr:spPr>
        <a:xfrm>
          <a:off x="2528514" y="9406393"/>
          <a:ext cx="715617" cy="15902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0</xdr:col>
      <xdr:colOff>135173</xdr:colOff>
      <xdr:row>12</xdr:row>
      <xdr:rowOff>0</xdr:rowOff>
    </xdr:from>
    <xdr:to>
      <xdr:col>7</xdr:col>
      <xdr:colOff>815576</xdr:colOff>
      <xdr:row>125</xdr:row>
      <xdr:rowOff>174929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5FE79C7-94C3-4119-9E7A-2BD3FB980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73" y="3442915"/>
          <a:ext cx="10925091" cy="21738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906449</xdr:colOff>
      <xdr:row>2</xdr:row>
      <xdr:rowOff>254441</xdr:rowOff>
    </xdr:from>
    <xdr:to>
      <xdr:col>4</xdr:col>
      <xdr:colOff>922353</xdr:colOff>
      <xdr:row>8</xdr:row>
      <xdr:rowOff>294199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73D5CAF-686B-440B-AE78-A916D2A35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3016" y="922351"/>
          <a:ext cx="2536466" cy="1630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47708</xdr:colOff>
      <xdr:row>1</xdr:row>
      <xdr:rowOff>278295</xdr:rowOff>
    </xdr:from>
    <xdr:to>
      <xdr:col>3</xdr:col>
      <xdr:colOff>1256305</xdr:colOff>
      <xdr:row>9</xdr:row>
      <xdr:rowOff>246489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9EDB779-B658-43F6-B0A2-748717D56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339" y="477078"/>
          <a:ext cx="2035533" cy="2242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214684</xdr:colOff>
      <xdr:row>12</xdr:row>
      <xdr:rowOff>15902</xdr:rowOff>
    </xdr:from>
    <xdr:to>
      <xdr:col>16</xdr:col>
      <xdr:colOff>1134</xdr:colOff>
      <xdr:row>125</xdr:row>
      <xdr:rowOff>166978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58CD6D0-E37D-460C-A29E-9ED24A587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4117" y="3458817"/>
          <a:ext cx="8841851" cy="21715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811033</xdr:colOff>
      <xdr:row>2</xdr:row>
      <xdr:rowOff>170407</xdr:rowOff>
    </xdr:from>
    <xdr:to>
      <xdr:col>10</xdr:col>
      <xdr:colOff>811033</xdr:colOff>
      <xdr:row>9</xdr:row>
      <xdr:rowOff>326003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8DD4A0B-09E5-4E7C-B1C0-C8FAE97E3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9398" y="838317"/>
          <a:ext cx="3943847" cy="2087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826935</xdr:colOff>
      <xdr:row>2</xdr:row>
      <xdr:rowOff>79512</xdr:rowOff>
    </xdr:from>
    <xdr:to>
      <xdr:col>12</xdr:col>
      <xdr:colOff>405516</xdr:colOff>
      <xdr:row>7</xdr:row>
      <xdr:rowOff>31805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66DEA61-3275-49ED-9A73-80B6A5297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9147" y="747422"/>
          <a:ext cx="2838615" cy="1343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580445</xdr:colOff>
      <xdr:row>8</xdr:row>
      <xdr:rowOff>198782</xdr:rowOff>
    </xdr:from>
    <xdr:to>
      <xdr:col>8</xdr:col>
      <xdr:colOff>922350</xdr:colOff>
      <xdr:row>10</xdr:row>
      <xdr:rowOff>159026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659C3EE-F438-46B5-A9BE-9AC77DB22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5746" y="2456952"/>
          <a:ext cx="1168841" cy="739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95416</xdr:colOff>
      <xdr:row>68</xdr:row>
      <xdr:rowOff>103367</xdr:rowOff>
    </xdr:from>
    <xdr:to>
      <xdr:col>1</xdr:col>
      <xdr:colOff>397566</xdr:colOff>
      <xdr:row>70</xdr:row>
      <xdr:rowOff>1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EA2DE133-06FE-48F7-82E6-A23968715759}"/>
            </a:ext>
          </a:extLst>
        </xdr:cNvPr>
        <xdr:cNvSpPr/>
      </xdr:nvSpPr>
      <xdr:spPr>
        <a:xfrm>
          <a:off x="95416" y="14232835"/>
          <a:ext cx="2067340" cy="27829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1257441</xdr:colOff>
      <xdr:row>68</xdr:row>
      <xdr:rowOff>95415</xdr:rowOff>
    </xdr:from>
    <xdr:to>
      <xdr:col>7</xdr:col>
      <xdr:colOff>499796</xdr:colOff>
      <xdr:row>69</xdr:row>
      <xdr:rowOff>159027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538138AA-8B98-47EA-9167-7A9E58C37BF1}"/>
            </a:ext>
          </a:extLst>
        </xdr:cNvPr>
        <xdr:cNvSpPr/>
      </xdr:nvSpPr>
      <xdr:spPr>
        <a:xfrm>
          <a:off x="8902052" y="14362326"/>
          <a:ext cx="1820850" cy="25671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644056</xdr:colOff>
      <xdr:row>10</xdr:row>
      <xdr:rowOff>95416</xdr:rowOff>
    </xdr:from>
    <xdr:to>
      <xdr:col>0</xdr:col>
      <xdr:colOff>1200647</xdr:colOff>
      <xdr:row>67</xdr:row>
      <xdr:rowOff>135172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9FB1929F-2BCF-4D53-91C5-CD4560045AEB}"/>
            </a:ext>
          </a:extLst>
        </xdr:cNvPr>
        <xdr:cNvCxnSpPr/>
      </xdr:nvCxnSpPr>
      <xdr:spPr>
        <a:xfrm>
          <a:off x="644056" y="3005593"/>
          <a:ext cx="556591" cy="11068216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882595</xdr:colOff>
      <xdr:row>10</xdr:row>
      <xdr:rowOff>156755</xdr:rowOff>
    </xdr:from>
    <xdr:to>
      <xdr:col>6</xdr:col>
      <xdr:colOff>405516</xdr:colOff>
      <xdr:row>68</xdr:row>
      <xdr:rowOff>85192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id="{679CEDD6-240D-4990-A40D-4733693AB7D7}"/>
            </a:ext>
          </a:extLst>
        </xdr:cNvPr>
        <xdr:cNvCxnSpPr/>
      </xdr:nvCxnSpPr>
      <xdr:spPr>
        <a:xfrm>
          <a:off x="8527206" y="3076019"/>
          <a:ext cx="1283567" cy="11276084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492980</xdr:colOff>
      <xdr:row>7</xdr:row>
      <xdr:rowOff>166978</xdr:rowOff>
    </xdr:from>
    <xdr:to>
      <xdr:col>6</xdr:col>
      <xdr:colOff>556590</xdr:colOff>
      <xdr:row>61</xdr:row>
      <xdr:rowOff>71562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08F790-977B-4F22-AF4B-6C601590E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980" y="2194561"/>
          <a:ext cx="7259540" cy="10209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1828801</xdr:colOff>
      <xdr:row>24</xdr:row>
      <xdr:rowOff>95416</xdr:rowOff>
    </xdr:from>
    <xdr:to>
      <xdr:col>5</xdr:col>
      <xdr:colOff>246489</xdr:colOff>
      <xdr:row>25</xdr:row>
      <xdr:rowOff>39757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77FDAF35-CF7E-4BAE-A37E-30C12010F656}"/>
            </a:ext>
          </a:extLst>
        </xdr:cNvPr>
        <xdr:cNvSpPr/>
      </xdr:nvSpPr>
      <xdr:spPr>
        <a:xfrm>
          <a:off x="6019138" y="5367131"/>
          <a:ext cx="604297" cy="13517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866693</xdr:colOff>
      <xdr:row>34</xdr:row>
      <xdr:rowOff>39757</xdr:rowOff>
    </xdr:from>
    <xdr:to>
      <xdr:col>1</xdr:col>
      <xdr:colOff>1176794</xdr:colOff>
      <xdr:row>34</xdr:row>
      <xdr:rowOff>166977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FA9ADC8A-F661-4B97-B1CE-0E65B405E4F2}"/>
            </a:ext>
          </a:extLst>
        </xdr:cNvPr>
        <xdr:cNvSpPr/>
      </xdr:nvSpPr>
      <xdr:spPr>
        <a:xfrm>
          <a:off x="866693" y="7219785"/>
          <a:ext cx="1288111" cy="12722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1820849</xdr:colOff>
      <xdr:row>46</xdr:row>
      <xdr:rowOff>159027</xdr:rowOff>
    </xdr:from>
    <xdr:to>
      <xdr:col>5</xdr:col>
      <xdr:colOff>206733</xdr:colOff>
      <xdr:row>47</xdr:row>
      <xdr:rowOff>87464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96519392-6656-4D93-877D-42BD67C4C7F0}"/>
            </a:ext>
          </a:extLst>
        </xdr:cNvPr>
        <xdr:cNvSpPr/>
      </xdr:nvSpPr>
      <xdr:spPr>
        <a:xfrm>
          <a:off x="6011186" y="9629030"/>
          <a:ext cx="572493" cy="11926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</xdr:col>
      <xdr:colOff>381662</xdr:colOff>
      <xdr:row>48</xdr:row>
      <xdr:rowOff>119270</xdr:rowOff>
    </xdr:from>
    <xdr:to>
      <xdr:col>4</xdr:col>
      <xdr:colOff>771275</xdr:colOff>
      <xdr:row>49</xdr:row>
      <xdr:rowOff>15904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DD7EE5B5-68C0-4881-8A74-2E002119F0B9}"/>
            </a:ext>
          </a:extLst>
        </xdr:cNvPr>
        <xdr:cNvSpPr/>
      </xdr:nvSpPr>
      <xdr:spPr>
        <a:xfrm>
          <a:off x="3673502" y="9970936"/>
          <a:ext cx="1216549" cy="8746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604300</xdr:colOff>
      <xdr:row>6</xdr:row>
      <xdr:rowOff>39757</xdr:rowOff>
    </xdr:from>
    <xdr:to>
      <xdr:col>1</xdr:col>
      <xdr:colOff>659959</xdr:colOff>
      <xdr:row>33</xdr:row>
      <xdr:rowOff>159026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BB44911E-FAF5-4AC6-A2CD-420A623C1469}"/>
            </a:ext>
          </a:extLst>
        </xdr:cNvPr>
        <xdr:cNvCxnSpPr/>
      </xdr:nvCxnSpPr>
      <xdr:spPr>
        <a:xfrm>
          <a:off x="1582310" y="1733385"/>
          <a:ext cx="55659" cy="5414838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445273</xdr:colOff>
      <xdr:row>6</xdr:row>
      <xdr:rowOff>119269</xdr:rowOff>
    </xdr:from>
    <xdr:to>
      <xdr:col>4</xdr:col>
      <xdr:colOff>445273</xdr:colOff>
      <xdr:row>48</xdr:row>
      <xdr:rowOff>7951</xdr:rowOff>
    </xdr:to>
    <xdr:cxnSp macro="">
      <xdr:nvCxnSpPr>
        <xdr:cNvPr id="11" name="Conector recto de flecha 10">
          <a:extLst>
            <a:ext uri="{FF2B5EF4-FFF2-40B4-BE49-F238E27FC236}">
              <a16:creationId xmlns:a16="http://schemas.microsoft.com/office/drawing/2014/main" id="{C796585D-0AA7-418D-8577-EC4E8C3741D6}"/>
            </a:ext>
          </a:extLst>
        </xdr:cNvPr>
        <xdr:cNvCxnSpPr/>
      </xdr:nvCxnSpPr>
      <xdr:spPr>
        <a:xfrm>
          <a:off x="4206240" y="1470991"/>
          <a:ext cx="0" cy="804672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2083244</xdr:colOff>
      <xdr:row>6</xdr:row>
      <xdr:rowOff>238539</xdr:rowOff>
    </xdr:from>
    <xdr:to>
      <xdr:col>7</xdr:col>
      <xdr:colOff>453224</xdr:colOff>
      <xdr:row>24</xdr:row>
      <xdr:rowOff>79513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1BC69B9E-01F2-4572-BBD2-192820475664}"/>
            </a:ext>
          </a:extLst>
        </xdr:cNvPr>
        <xdr:cNvCxnSpPr/>
      </xdr:nvCxnSpPr>
      <xdr:spPr>
        <a:xfrm flipH="1">
          <a:off x="6273581" y="1932167"/>
          <a:ext cx="2194558" cy="3419061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2115047</xdr:colOff>
      <xdr:row>6</xdr:row>
      <xdr:rowOff>127221</xdr:rowOff>
    </xdr:from>
    <xdr:to>
      <xdr:col>7</xdr:col>
      <xdr:colOff>485029</xdr:colOff>
      <xdr:row>45</xdr:row>
      <xdr:rowOff>111318</xdr:rowOff>
    </xdr:to>
    <xdr:cxnSp macro="">
      <xdr:nvCxnSpPr>
        <xdr:cNvPr id="16" name="Conector recto de flecha 15">
          <a:extLst>
            <a:ext uri="{FF2B5EF4-FFF2-40B4-BE49-F238E27FC236}">
              <a16:creationId xmlns:a16="http://schemas.microsoft.com/office/drawing/2014/main" id="{EA3D3D54-3FF4-47AA-9E17-CCC3A5AB42A7}"/>
            </a:ext>
          </a:extLst>
        </xdr:cNvPr>
        <xdr:cNvCxnSpPr/>
      </xdr:nvCxnSpPr>
      <xdr:spPr>
        <a:xfrm flipH="1">
          <a:off x="6305384" y="1820849"/>
          <a:ext cx="2194560" cy="7569641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71562</xdr:colOff>
      <xdr:row>7</xdr:row>
      <xdr:rowOff>182878</xdr:rowOff>
    </xdr:from>
    <xdr:to>
      <xdr:col>9</xdr:col>
      <xdr:colOff>491577</xdr:colOff>
      <xdr:row>69</xdr:row>
      <xdr:rowOff>31804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38D6B5-3743-4655-AA2F-313AEA646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62" y="1987824"/>
          <a:ext cx="9231464" cy="11680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1246951</xdr:colOff>
      <xdr:row>27</xdr:row>
      <xdr:rowOff>7952</xdr:rowOff>
    </xdr:from>
    <xdr:to>
      <xdr:col>8</xdr:col>
      <xdr:colOff>554720</xdr:colOff>
      <xdr:row>27</xdr:row>
      <xdr:rowOff>151075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E8F70603-F1EA-4F9D-962C-0B5C31B0B2F0}"/>
            </a:ext>
          </a:extLst>
        </xdr:cNvPr>
        <xdr:cNvSpPr/>
      </xdr:nvSpPr>
      <xdr:spPr>
        <a:xfrm>
          <a:off x="7860565" y="5555156"/>
          <a:ext cx="664168" cy="14312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469127</xdr:colOff>
      <xdr:row>36</xdr:row>
      <xdr:rowOff>174928</xdr:rowOff>
    </xdr:from>
    <xdr:to>
      <xdr:col>2</xdr:col>
      <xdr:colOff>1192694</xdr:colOff>
      <xdr:row>37</xdr:row>
      <xdr:rowOff>135172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E7710EB-F40A-4380-91F7-3049CFF3929F}"/>
            </a:ext>
          </a:extLst>
        </xdr:cNvPr>
        <xdr:cNvSpPr/>
      </xdr:nvSpPr>
      <xdr:spPr>
        <a:xfrm>
          <a:off x="1447137" y="7513982"/>
          <a:ext cx="1550503" cy="1510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1262855</xdr:colOff>
      <xdr:row>51</xdr:row>
      <xdr:rowOff>64643</xdr:rowOff>
    </xdr:from>
    <xdr:to>
      <xdr:col>8</xdr:col>
      <xdr:colOff>538695</xdr:colOff>
      <xdr:row>52</xdr:row>
      <xdr:rowOff>74836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BDC47766-C7D3-4186-9F8C-62853D36208E}"/>
            </a:ext>
          </a:extLst>
        </xdr:cNvPr>
        <xdr:cNvSpPr/>
      </xdr:nvSpPr>
      <xdr:spPr>
        <a:xfrm>
          <a:off x="7876469" y="10101996"/>
          <a:ext cx="632239" cy="19728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357809</xdr:colOff>
      <xdr:row>53</xdr:row>
      <xdr:rowOff>87465</xdr:rowOff>
    </xdr:from>
    <xdr:to>
      <xdr:col>6</xdr:col>
      <xdr:colOff>612251</xdr:colOff>
      <xdr:row>54</xdr:row>
      <xdr:rowOff>47709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3F31F83D-56E1-4356-9A38-DD7510DAAAED}"/>
            </a:ext>
          </a:extLst>
        </xdr:cNvPr>
        <xdr:cNvSpPr/>
      </xdr:nvSpPr>
      <xdr:spPr>
        <a:xfrm>
          <a:off x="5152446" y="10670651"/>
          <a:ext cx="1081377" cy="1510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357809</xdr:colOff>
      <xdr:row>6</xdr:row>
      <xdr:rowOff>47708</xdr:rowOff>
    </xdr:from>
    <xdr:to>
      <xdr:col>2</xdr:col>
      <xdr:colOff>683812</xdr:colOff>
      <xdr:row>36</xdr:row>
      <xdr:rowOff>182880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D24EEDD9-F789-4204-A460-B1113350E8DE}"/>
            </a:ext>
          </a:extLst>
        </xdr:cNvPr>
        <xdr:cNvCxnSpPr/>
      </xdr:nvCxnSpPr>
      <xdr:spPr>
        <a:xfrm>
          <a:off x="2162755" y="1661823"/>
          <a:ext cx="326003" cy="5860111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461176</xdr:colOff>
      <xdr:row>6</xdr:row>
      <xdr:rowOff>31805</xdr:rowOff>
    </xdr:from>
    <xdr:to>
      <xdr:col>7</xdr:col>
      <xdr:colOff>492982</xdr:colOff>
      <xdr:row>52</xdr:row>
      <xdr:rowOff>111318</xdr:rowOff>
    </xdr:to>
    <xdr:cxnSp macro="">
      <xdr:nvCxnSpPr>
        <xdr:cNvPr id="16" name="Conector recto de flecha 15">
          <a:extLst>
            <a:ext uri="{FF2B5EF4-FFF2-40B4-BE49-F238E27FC236}">
              <a16:creationId xmlns:a16="http://schemas.microsoft.com/office/drawing/2014/main" id="{EB2F9BB0-2DA2-4062-A608-52F254E0EBA8}"/>
            </a:ext>
          </a:extLst>
        </xdr:cNvPr>
        <xdr:cNvCxnSpPr/>
      </xdr:nvCxnSpPr>
      <xdr:spPr>
        <a:xfrm flipH="1">
          <a:off x="6082748" y="1645920"/>
          <a:ext cx="858742" cy="8857753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174465</xdr:colOff>
      <xdr:row>7</xdr:row>
      <xdr:rowOff>56127</xdr:rowOff>
    </xdr:from>
    <xdr:to>
      <xdr:col>11</xdr:col>
      <xdr:colOff>18709</xdr:colOff>
      <xdr:row>27</xdr:row>
      <xdr:rowOff>63611</xdr:rowOff>
    </xdr:to>
    <xdr:cxnSp macro="">
      <xdr:nvCxnSpPr>
        <xdr:cNvPr id="18" name="Conector recto de flecha 17">
          <a:extLst>
            <a:ext uri="{FF2B5EF4-FFF2-40B4-BE49-F238E27FC236}">
              <a16:creationId xmlns:a16="http://schemas.microsoft.com/office/drawing/2014/main" id="{D2134C09-0F9A-43B1-9D94-594E9154E29E}"/>
            </a:ext>
          </a:extLst>
        </xdr:cNvPr>
        <xdr:cNvCxnSpPr/>
      </xdr:nvCxnSpPr>
      <xdr:spPr>
        <a:xfrm flipH="1">
          <a:off x="8144478" y="1861541"/>
          <a:ext cx="2313826" cy="3749274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115060</xdr:colOff>
      <xdr:row>6</xdr:row>
      <xdr:rowOff>159025</xdr:rowOff>
    </xdr:from>
    <xdr:to>
      <xdr:col>11</xdr:col>
      <xdr:colOff>93545</xdr:colOff>
      <xdr:row>50</xdr:row>
      <xdr:rowOff>128625</xdr:rowOff>
    </xdr:to>
    <xdr:cxnSp macro="">
      <xdr:nvCxnSpPr>
        <xdr:cNvPr id="20" name="Conector recto de flecha 19">
          <a:extLst>
            <a:ext uri="{FF2B5EF4-FFF2-40B4-BE49-F238E27FC236}">
              <a16:creationId xmlns:a16="http://schemas.microsoft.com/office/drawing/2014/main" id="{DA3662D6-F237-4370-BB10-A5E52316710D}"/>
            </a:ext>
          </a:extLst>
        </xdr:cNvPr>
        <xdr:cNvCxnSpPr/>
      </xdr:nvCxnSpPr>
      <xdr:spPr>
        <a:xfrm flipH="1">
          <a:off x="8085073" y="1777350"/>
          <a:ext cx="2448067" cy="8201537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viganego/AppData/Local/Microsoft/Windows/Temporary%20Internet%20Files/Content.Outlook/P63DZDBA/MASTER%20CONFIGURADOR%20EXEDRA%20DER%202231-2500%20090419%20CARL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ROBAR OPCIÓN"/>
      <sheetName val="OPCION 1"/>
      <sheetName val="PERFIL 1"/>
      <sheetName val="OPCION 2"/>
      <sheetName val="PERFIL 2"/>
      <sheetName val="PUERTA DRCHA"/>
      <sheetName val=" LATERAL MUE DRCHA"/>
      <sheetName val="KIT LATERAL MUEBLE"/>
      <sheetName val="KIT LATERAL COBERTURA"/>
      <sheetName val="KITLATERAL DE COBERTURA"/>
      <sheetName val="KIT SMOVE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I14"/>
  <sheetViews>
    <sheetView tabSelected="1" workbookViewId="0">
      <selection activeCell="E8" sqref="E8"/>
    </sheetView>
  </sheetViews>
  <sheetFormatPr baseColWidth="10" defaultColWidth="11.5546875" defaultRowHeight="30.7" x14ac:dyDescent="0.55000000000000004"/>
  <cols>
    <col min="1" max="1" width="11.5546875" style="30"/>
    <col min="2" max="2" width="0" style="30" hidden="1" customWidth="1"/>
    <col min="3" max="3" width="15.88671875" style="30" customWidth="1"/>
    <col min="4" max="4" width="48.44140625" style="30" customWidth="1"/>
    <col min="5" max="5" width="20.5546875" style="30" customWidth="1"/>
    <col min="6" max="6" width="14.5546875" style="30" bestFit="1" customWidth="1"/>
    <col min="7" max="7" width="62.6640625" style="30" bestFit="1" customWidth="1"/>
    <col min="8" max="8" width="65" style="32" bestFit="1" customWidth="1"/>
    <col min="9" max="9" width="89.5546875" style="32" bestFit="1" customWidth="1"/>
    <col min="10" max="16384" width="11.5546875" style="30"/>
  </cols>
  <sheetData>
    <row r="2" spans="3:8" ht="31.3" thickBot="1" x14ac:dyDescent="0.6">
      <c r="F2" s="31" t="s">
        <v>47</v>
      </c>
      <c r="G2" s="31" t="s">
        <v>50</v>
      </c>
    </row>
    <row r="3" spans="3:8" ht="31.3" thickBot="1" x14ac:dyDescent="0.6">
      <c r="D3" s="42" t="s">
        <v>38</v>
      </c>
      <c r="F3" s="31" t="s">
        <v>48</v>
      </c>
      <c r="G3" s="31" t="s">
        <v>49</v>
      </c>
    </row>
    <row r="4" spans="3:8" ht="31.3" thickBot="1" x14ac:dyDescent="0.6">
      <c r="D4" s="42" t="s">
        <v>46</v>
      </c>
    </row>
    <row r="5" spans="3:8" ht="31.3" thickBot="1" x14ac:dyDescent="0.6">
      <c r="H5" s="34"/>
    </row>
    <row r="6" spans="3:8" ht="31.3" thickBot="1" x14ac:dyDescent="0.6">
      <c r="C6" s="39" t="s">
        <v>36</v>
      </c>
      <c r="D6" s="43" t="s">
        <v>34</v>
      </c>
      <c r="E6" s="46"/>
      <c r="H6" s="35"/>
    </row>
    <row r="7" spans="3:8" ht="31.3" thickBot="1" x14ac:dyDescent="0.6">
      <c r="H7" s="35"/>
    </row>
    <row r="8" spans="3:8" ht="31.3" thickBot="1" x14ac:dyDescent="0.6">
      <c r="C8" s="39" t="s">
        <v>37</v>
      </c>
      <c r="D8" s="40" t="s">
        <v>35</v>
      </c>
      <c r="E8" s="47"/>
    </row>
    <row r="10" spans="3:8" ht="31.3" thickBot="1" x14ac:dyDescent="0.6"/>
    <row r="11" spans="3:8" ht="31.3" thickBot="1" x14ac:dyDescent="0.6">
      <c r="D11" s="41" t="s">
        <v>43</v>
      </c>
      <c r="E11" s="44" t="str">
        <f>IF(AND(NOT(E6&lt;=0),E6&gt;=E8,E8&gt;0),"OPCIÓN 1",IF(AND(NOT(E6&lt;=0),E6&lt;E8,E8&gt;0),"OPCIÓN 2"," "))</f>
        <v xml:space="preserve"> </v>
      </c>
    </row>
    <row r="14" spans="3:8" x14ac:dyDescent="0.55000000000000004">
      <c r="E14" s="33"/>
    </row>
  </sheetData>
  <sheetProtection algorithmName="SHA-512" hashValue="D+jYeBCNRlBehIZguiWowDXM3+Eg97arb8rVgGcUqm6Wzdt6C9evOV2FcmDkEiB960B1Klqoha3aQwoX6R6RWQ==" saltValue="HdK5zsjt44xOXChVIBCkCQ==" spinCount="100000" sheet="1" selectLockedCells="1"/>
  <dataValidations count="1">
    <dataValidation type="whole" allowBlank="1" showInputMessage="1" showErrorMessage="1" sqref="E6 E8" xr:uid="{00000000-0002-0000-0000-000000000000}">
      <formula1>500</formula1>
      <formula2>700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6"/>
  <sheetViews>
    <sheetView zoomScale="85" zoomScaleNormal="85" workbookViewId="0">
      <selection activeCell="N24" sqref="N24"/>
    </sheetView>
  </sheetViews>
  <sheetFormatPr baseColWidth="10" defaultColWidth="11.44140625" defaultRowHeight="15.05" x14ac:dyDescent="0.3"/>
  <cols>
    <col min="1" max="1" width="13.6640625" bestFit="1" customWidth="1"/>
    <col min="3" max="3" width="21.109375" customWidth="1"/>
    <col min="8" max="8" width="18.88671875" customWidth="1"/>
    <col min="12" max="12" width="16.44140625" customWidth="1"/>
  </cols>
  <sheetData>
    <row r="1" spans="1:12" ht="15.65" thickBot="1" x14ac:dyDescent="0.35"/>
    <row r="2" spans="1:12" ht="26.95" thickBot="1" x14ac:dyDescent="0.55000000000000004">
      <c r="A2" s="10" t="s">
        <v>8</v>
      </c>
      <c r="B2" s="16"/>
      <c r="D2" s="77" t="s">
        <v>18</v>
      </c>
      <c r="E2" s="78"/>
      <c r="F2" s="78"/>
      <c r="G2" s="78"/>
      <c r="H2" s="79"/>
    </row>
    <row r="3" spans="1:12" ht="26.95" thickBot="1" x14ac:dyDescent="0.55000000000000004">
      <c r="A3" s="10" t="s">
        <v>0</v>
      </c>
      <c r="B3" s="16"/>
      <c r="D3" s="12"/>
      <c r="E3" s="13" t="s">
        <v>20</v>
      </c>
      <c r="F3" s="14"/>
      <c r="G3" s="17"/>
      <c r="H3" s="17"/>
    </row>
    <row r="5" spans="1:12" ht="15.65" thickBot="1" x14ac:dyDescent="0.35"/>
    <row r="6" spans="1:12" ht="26.95" thickBot="1" x14ac:dyDescent="0.55000000000000004">
      <c r="C6" s="22">
        <f>IF('OPCION 1'!C15&lt;=0,'OPCION 2'!C15-18+'OPCION 2'!C16,'OPCION 1'!C15-18+'OPCION 1'!C16)</f>
        <v>-18</v>
      </c>
      <c r="H6" s="22">
        <f>IF('OPCION 1'!C12&lt;=0,'OPCION 2'!C12+3+'OPCION 2'!C18,'OPCION 1'!C12+3+'OPCION 1'!C18)</f>
        <v>3</v>
      </c>
      <c r="L6" s="22">
        <f>IF('OPCION 1'!C18&lt;=0,'OPCION 2'!C18+50,'OPCION 1'!C18+50)</f>
        <v>50</v>
      </c>
    </row>
  </sheetData>
  <sheetProtection algorithmName="SHA-512" hashValue="GlgUr9WhoDcn5EbqndIQyoBalrRq1klpQQIAjsDJq+TEyFEHQDHlCMCbmw32DD2+YFnIWqO5B1MnhbJ3UnNwEA==" saltValue="YvyETLNq98nDKIRVO1jLig==" spinCount="100000" sheet="1" objects="1" scenarios="1"/>
  <mergeCells count="1">
    <mergeCell ref="D2:H2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G35"/>
  <sheetViews>
    <sheetView zoomScaleNormal="100" workbookViewId="0">
      <selection activeCell="K15" sqref="K15:L15"/>
    </sheetView>
  </sheetViews>
  <sheetFormatPr baseColWidth="10" defaultColWidth="11.44140625" defaultRowHeight="15.05" x14ac:dyDescent="0.3"/>
  <cols>
    <col min="2" max="2" width="18.6640625" bestFit="1" customWidth="1"/>
    <col min="7" max="7" width="23.6640625" customWidth="1"/>
  </cols>
  <sheetData>
    <row r="1" spans="2:2" ht="15.65" thickBot="1" x14ac:dyDescent="0.35"/>
    <row r="2" spans="2:2" ht="26.95" thickBot="1" x14ac:dyDescent="0.55000000000000004">
      <c r="B2" s="19" t="s">
        <v>4</v>
      </c>
    </row>
    <row r="3" spans="2:2" ht="24.45" thickBot="1" x14ac:dyDescent="0.5">
      <c r="B3" s="20" t="s">
        <v>1</v>
      </c>
    </row>
    <row r="33" spans="7:7" ht="15.65" thickBot="1" x14ac:dyDescent="0.35"/>
    <row r="34" spans="7:7" ht="26.95" thickBot="1" x14ac:dyDescent="0.55000000000000004">
      <c r="G34" s="19" t="s">
        <v>4</v>
      </c>
    </row>
    <row r="35" spans="7:7" ht="24.45" thickBot="1" x14ac:dyDescent="0.5">
      <c r="G35" s="20" t="s">
        <v>1</v>
      </c>
    </row>
  </sheetData>
  <sheetProtection algorithmName="SHA-512" hashValue="MxNYKDgxbdOgXf/kZfQQuvUG3Z3gOXqD4OHWugJC/ASgHKTVkhHbzejSbDfSfllzoA4F/YEyiTNXe6jmXybUBQ==" saltValue="mAs6lPdvlS/UCuWAL1CT6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5" orientation="portrait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"/>
  <sheetViews>
    <sheetView zoomScale="85" zoomScaleNormal="85" workbookViewId="0">
      <selection activeCell="A18" sqref="A18"/>
    </sheetView>
  </sheetViews>
  <sheetFormatPr baseColWidth="10" defaultColWidth="8.88671875" defaultRowHeight="15.05" x14ac:dyDescent="0.3"/>
  <cols>
    <col min="1" max="1" width="27.77734375" bestFit="1" customWidth="1"/>
    <col min="2" max="2" width="41.6640625" bestFit="1" customWidth="1"/>
    <col min="3" max="3" width="22.6640625" bestFit="1" customWidth="1"/>
    <col min="4" max="4" width="26.5546875" style="5" bestFit="1" customWidth="1"/>
    <col min="7" max="7" width="5.5546875" bestFit="1" customWidth="1"/>
    <col min="8" max="8" width="32.5546875" bestFit="1" customWidth="1"/>
  </cols>
  <sheetData>
    <row r="1" spans="1:8" ht="15.65" thickBot="1" x14ac:dyDescent="0.35"/>
    <row r="2" spans="1:8" ht="21.95" thickBot="1" x14ac:dyDescent="0.45">
      <c r="A2" s="8" t="s">
        <v>8</v>
      </c>
    </row>
    <row r="3" spans="1:8" ht="21.95" thickBot="1" x14ac:dyDescent="0.45">
      <c r="A3" s="8" t="s">
        <v>0</v>
      </c>
    </row>
    <row r="4" spans="1:8" s="27" customFormat="1" ht="34.450000000000003" thickBot="1" x14ac:dyDescent="0.65">
      <c r="B4" s="7" t="s">
        <v>9</v>
      </c>
      <c r="C4" s="28" t="s">
        <v>44</v>
      </c>
      <c r="D4" s="29"/>
    </row>
    <row r="5" spans="1:8" ht="15.65" thickBot="1" x14ac:dyDescent="0.35"/>
    <row r="6" spans="1:8" ht="15.65" thickBot="1" x14ac:dyDescent="0.35">
      <c r="B6" s="38" t="s">
        <v>24</v>
      </c>
      <c r="C6" s="63" t="s">
        <v>27</v>
      </c>
      <c r="D6" s="64"/>
    </row>
    <row r="7" spans="1:8" x14ac:dyDescent="0.3">
      <c r="B7" s="1"/>
      <c r="C7" s="1"/>
    </row>
    <row r="8" spans="1:8" x14ac:dyDescent="0.3">
      <c r="B8" s="2"/>
      <c r="C8" s="1"/>
      <c r="G8" s="36"/>
      <c r="H8" s="37"/>
    </row>
    <row r="9" spans="1:8" ht="15.65" thickBot="1" x14ac:dyDescent="0.35">
      <c r="C9" s="1"/>
      <c r="G9" s="36"/>
      <c r="H9" s="37"/>
    </row>
    <row r="10" spans="1:8" ht="18.8" thickBot="1" x14ac:dyDescent="0.4">
      <c r="A10" s="9" t="s">
        <v>51</v>
      </c>
      <c r="C10" s="1"/>
      <c r="G10" s="23"/>
    </row>
    <row r="11" spans="1:8" ht="18.2" x14ac:dyDescent="0.35">
      <c r="A11" s="45">
        <f>'COMPROBAR OPCIÓN'!E8</f>
        <v>0</v>
      </c>
      <c r="B11" s="55" t="s">
        <v>23</v>
      </c>
      <c r="C11" s="48">
        <f>IF('COMPROBAR OPCIÓN'!$E$11='OPCION 1'!$C$4,'OPCION 1'!A11,0)</f>
        <v>0</v>
      </c>
      <c r="D11" s="49" t="s">
        <v>13</v>
      </c>
    </row>
    <row r="12" spans="1:8" ht="18.8" thickBot="1" x14ac:dyDescent="0.4">
      <c r="A12" s="53">
        <f>'COMPROBAR OPCIÓN'!E6</f>
        <v>0</v>
      </c>
      <c r="B12" s="56" t="s">
        <v>22</v>
      </c>
      <c r="C12" s="48">
        <f>IF('COMPROBAR OPCIÓN'!$E$11='OPCION 1'!$C$4,'OPCION 1'!A12,0)</f>
        <v>0</v>
      </c>
      <c r="D12" s="50" t="s">
        <v>29</v>
      </c>
      <c r="G12" s="23"/>
    </row>
    <row r="13" spans="1:8" ht="18.8" hidden="1" thickBot="1" x14ac:dyDescent="0.4">
      <c r="A13" s="54">
        <f>A11</f>
        <v>0</v>
      </c>
      <c r="B13" s="56" t="s">
        <v>28</v>
      </c>
      <c r="C13" s="48">
        <f>IF('COMPROBAR OPCIÓN'!$E$11='OPCION 1'!$C$4,'OPCION 1'!A13,0)</f>
        <v>0</v>
      </c>
      <c r="D13" s="51" t="s">
        <v>30</v>
      </c>
    </row>
    <row r="14" spans="1:8" ht="18.8" hidden="1" thickBot="1" x14ac:dyDescent="0.4">
      <c r="A14" s="54">
        <f>A13-10</f>
        <v>-10</v>
      </c>
      <c r="B14" s="56" t="s">
        <v>14</v>
      </c>
      <c r="C14" s="48">
        <f>IF('COMPROBAR OPCIÓN'!$E$11='OPCION 1'!$C$4,'OPCION 1'!A14,0)</f>
        <v>0</v>
      </c>
      <c r="D14" s="51" t="s">
        <v>31</v>
      </c>
    </row>
    <row r="15" spans="1:8" ht="18.8" thickBot="1" x14ac:dyDescent="0.4">
      <c r="A15" s="60"/>
      <c r="B15" s="57" t="s">
        <v>25</v>
      </c>
      <c r="C15" s="48">
        <f>IF('COMPROBAR OPCIÓN'!$E$11='OPCION 1'!$C$4,'OPCION 1'!A15,0)</f>
        <v>0</v>
      </c>
      <c r="D15" s="51" t="s">
        <v>12</v>
      </c>
      <c r="G15" s="26">
        <f>C11+107-C13</f>
        <v>107</v>
      </c>
    </row>
    <row r="16" spans="1:8" ht="18.2" x14ac:dyDescent="0.35">
      <c r="A16" s="60"/>
      <c r="B16" s="57" t="s">
        <v>16</v>
      </c>
      <c r="C16" s="48">
        <f>IF('COMPROBAR OPCIÓN'!$E$11='OPCION 1'!$C$4,'OPCION 1'!A16,0)</f>
        <v>0</v>
      </c>
      <c r="D16" s="51" t="s">
        <v>26</v>
      </c>
      <c r="F16" s="25"/>
      <c r="G16" s="24"/>
    </row>
    <row r="17" spans="1:4" ht="18.2" x14ac:dyDescent="0.35">
      <c r="A17" s="60"/>
      <c r="B17" s="57" t="s">
        <v>17</v>
      </c>
      <c r="C17" s="48">
        <f>IF('COMPROBAR OPCIÓN'!$E$11='OPCION 1'!$C$4,'OPCION 1'!A17,0)</f>
        <v>0</v>
      </c>
      <c r="D17" s="51" t="s">
        <v>26</v>
      </c>
    </row>
    <row r="18" spans="1:4" ht="18.8" thickBot="1" x14ac:dyDescent="0.4">
      <c r="A18" s="61"/>
      <c r="B18" s="58" t="s">
        <v>40</v>
      </c>
      <c r="C18" s="48">
        <f>IF('COMPROBAR OPCIÓN'!$E$11='OPCION 1'!$C$4,'OPCION 1'!A18,0)</f>
        <v>0</v>
      </c>
      <c r="D18" s="52" t="s">
        <v>39</v>
      </c>
    </row>
    <row r="19" spans="1:4" ht="15.05" customHeight="1" x14ac:dyDescent="0.3">
      <c r="A19" s="3"/>
      <c r="B19" s="4"/>
      <c r="D19"/>
    </row>
  </sheetData>
  <sheetProtection algorithmName="SHA-512" hashValue="by/JLzmtY0a0S84GEGGze8OEA37qP3XsE6hZITtr/O8uV8dJvGKy0ptHihn5lJpMFJxjB5ix/tI/2bPbIzIXvA==" saltValue="OOR9/iP3KQGQCttodYGbLg==" spinCount="100000" sheet="1" objects="1" scenarios="1"/>
  <mergeCells count="1">
    <mergeCell ref="C6:D6"/>
  </mergeCells>
  <dataValidations count="6">
    <dataValidation type="decimal" allowBlank="1" showInputMessage="1" showErrorMessage="1" errorTitle="ERROR" error="Valor válido entre 500 y 700" sqref="C11:C18" xr:uid="{00000000-0002-0000-0100-000000000000}">
      <formula1>500</formula1>
      <formula2>700</formula2>
    </dataValidation>
    <dataValidation type="whole" allowBlank="1" showInputMessage="1" showErrorMessage="1" sqref="K10" xr:uid="{00000000-0002-0000-0100-000001000000}">
      <formula1>1930</formula1>
      <formula2>2230</formula2>
    </dataValidation>
    <dataValidation type="whole" allowBlank="1" showInputMessage="1" showErrorMessage="1" sqref="B18" xr:uid="{00000000-0002-0000-0100-000002000000}">
      <formula1>18</formula1>
      <formula2>30</formula2>
    </dataValidation>
    <dataValidation type="whole" allowBlank="1" showInputMessage="1" showErrorMessage="1" errorTitle="ERROR " error="Valor valido entre 1930 y 2230" sqref="A15" xr:uid="{BD0CEC2D-7D16-4F6B-9C51-31F7049202AC}">
      <formula1>1930</formula1>
      <formula2>2230</formula2>
    </dataValidation>
    <dataValidation type="decimal" allowBlank="1" showInputMessage="1" showErrorMessage="1" errorTitle="ERROR" error="Valor valido entre 0 y 4" sqref="A16:A17" xr:uid="{1300DD17-5775-4797-AE1B-85423D57FECA}">
      <formula1>0</formula1>
      <formula2>4</formula2>
    </dataValidation>
    <dataValidation type="whole" allowBlank="1" showInputMessage="1" showErrorMessage="1" errorTitle="ERROR" error="Valor valido entre 18 y 30" sqref="A18" xr:uid="{3089B3A6-8AD5-4C5B-9AEB-D0DECA568053}">
      <formula1>18</formula1>
      <formula2>30</formula2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D43AD02-51E2-48FF-A1CE-8324ED2F73F6}">
            <xm:f>OR('OPCION 2'!$C$4='COMPROBAR OPCIÓN'!$E$11,'COMPROBAR OPCIÓN'!$E$11=" ")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</border>
            </x14:dxf>
          </x14:cfRule>
          <xm:sqref>A2:A3 B8:F8 C9:F9 A4:G7 A10:G18</xm:sqref>
        </x14:conditionalFormatting>
        <x14:conditionalFormatting xmlns:xm="http://schemas.microsoft.com/office/excel/2006/main">
          <x14:cfRule type="expression" priority="1" id="{C7A26CCE-198F-4824-8F7F-A0482A64EEF0}">
            <xm:f>OR('\Users\cviganego\AppData\Local\Microsoft\Windows\Temporary Internet Files\Content.Outlook\P63DZDBA\[MASTER CONFIGURADOR EXEDRA DER 2231-2500 090419 CARLOS.xlsx]OPCION 2'!#REF!='\Users\cviganego\AppData\Local\Microsoft\Windows\Temporary Internet Files\Content.Outlook\P63DZDBA\[MASTER CONFIGURADOR EXEDRA DER 2231-2500 090419 CARLOS.xlsx]COMPROBAR OPCIÓN'!#REF!,'\Users\cviganego\AppData\Local\Microsoft\Windows\Temporary Internet Files\Content.Outlook\P63DZDBA\[MASTER CONFIGURADOR EXEDRA DER 2231-2500 090419 CARLOS.xlsx]COMPROBAR OPCIÓN'!#REF!=" ")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</border>
            </x14:dxf>
          </x14:cfRule>
          <xm:sqref>G8:G9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"/>
  <sheetViews>
    <sheetView zoomScaleNormal="100" workbookViewId="0">
      <selection activeCell="B3" sqref="B3"/>
    </sheetView>
  </sheetViews>
  <sheetFormatPr baseColWidth="10" defaultColWidth="11.44140625" defaultRowHeight="15.05" x14ac:dyDescent="0.3"/>
  <cols>
    <col min="1" max="1" width="13.6640625" bestFit="1" customWidth="1"/>
    <col min="5" max="5" width="23.44140625" bestFit="1" customWidth="1"/>
    <col min="10" max="10" width="23.44140625" bestFit="1" customWidth="1"/>
  </cols>
  <sheetData>
    <row r="1" spans="1:10" ht="15.65" thickBot="1" x14ac:dyDescent="0.35"/>
    <row r="2" spans="1:10" ht="34.450000000000003" thickBot="1" x14ac:dyDescent="0.65">
      <c r="A2" s="10" t="s">
        <v>8</v>
      </c>
      <c r="B2" s="65" t="s">
        <v>15</v>
      </c>
      <c r="C2" s="66"/>
      <c r="D2" s="67"/>
      <c r="E2" s="21">
        <f>(J2/4)+129</f>
        <v>129</v>
      </c>
      <c r="G2" s="65" t="s">
        <v>14</v>
      </c>
      <c r="H2" s="66"/>
      <c r="I2" s="67"/>
      <c r="J2" s="21">
        <f>'OPCION 1'!C14</f>
        <v>0</v>
      </c>
    </row>
    <row r="3" spans="1:10" ht="21.95" thickBot="1" x14ac:dyDescent="0.45">
      <c r="A3" s="10" t="s">
        <v>0</v>
      </c>
    </row>
  </sheetData>
  <sheetProtection algorithmName="SHA-512" hashValue="FylvSqCgSdQ42TWFxqcFH1umdD8NPS3Lrm3g5MIwEJGVhOY7VKYYdFCRBy23WtHyxlcaaqqfu4hN7WvPgYC9eg==" saltValue="BndeRUMGbWTDlbwvPMTBJg==" spinCount="100000" sheet="1" objects="1" scenarios="1"/>
  <mergeCells count="2">
    <mergeCell ref="G2:I2"/>
    <mergeCell ref="B2:D2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F5A3059-1D24-485B-97A1-E81F466EAA88}">
            <xm:f>OR('OPCION 2'!$C$4='COMPROBAR OPCIÓN'!$E$11,'COMPROBAR OPCIÓN'!$E$11=" ")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A2:J3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9"/>
  <sheetViews>
    <sheetView zoomScale="85" zoomScaleNormal="85" workbookViewId="0">
      <selection activeCell="L12" sqref="L12"/>
    </sheetView>
  </sheetViews>
  <sheetFormatPr baseColWidth="10" defaultColWidth="8.88671875" defaultRowHeight="15.05" x14ac:dyDescent="0.3"/>
  <cols>
    <col min="1" max="1" width="27.77734375" bestFit="1" customWidth="1"/>
    <col min="2" max="2" width="41.6640625" bestFit="1" customWidth="1"/>
    <col min="3" max="3" width="24" bestFit="1" customWidth="1"/>
    <col min="4" max="4" width="26.5546875" style="5" bestFit="1" customWidth="1"/>
    <col min="7" max="7" width="5.5546875" bestFit="1" customWidth="1"/>
    <col min="8" max="8" width="31.33203125" bestFit="1" customWidth="1"/>
  </cols>
  <sheetData>
    <row r="1" spans="1:8" ht="15.65" thickBot="1" x14ac:dyDescent="0.35"/>
    <row r="2" spans="1:8" ht="21.95" thickBot="1" x14ac:dyDescent="0.45">
      <c r="A2" s="8" t="s">
        <v>8</v>
      </c>
    </row>
    <row r="3" spans="1:8" ht="21.95" thickBot="1" x14ac:dyDescent="0.45">
      <c r="A3" s="8" t="s">
        <v>0</v>
      </c>
    </row>
    <row r="4" spans="1:8" ht="34.450000000000003" thickBot="1" x14ac:dyDescent="0.65">
      <c r="B4" s="7" t="s">
        <v>9</v>
      </c>
      <c r="C4" s="28" t="s">
        <v>45</v>
      </c>
    </row>
    <row r="5" spans="1:8" ht="15.65" thickBot="1" x14ac:dyDescent="0.35"/>
    <row r="6" spans="1:8" ht="15.65" thickBot="1" x14ac:dyDescent="0.35">
      <c r="B6" s="38" t="s">
        <v>32</v>
      </c>
      <c r="C6" s="63" t="s">
        <v>33</v>
      </c>
      <c r="D6" s="64"/>
    </row>
    <row r="7" spans="1:8" x14ac:dyDescent="0.3">
      <c r="B7" s="1"/>
      <c r="C7" s="1"/>
    </row>
    <row r="8" spans="1:8" x14ac:dyDescent="0.3">
      <c r="B8" s="2"/>
      <c r="C8" s="1"/>
      <c r="G8" s="36"/>
      <c r="H8" s="37"/>
    </row>
    <row r="9" spans="1:8" ht="15.65" thickBot="1" x14ac:dyDescent="0.35">
      <c r="C9" s="1"/>
      <c r="G9" s="36"/>
      <c r="H9" s="37"/>
    </row>
    <row r="10" spans="1:8" ht="16.3" thickBot="1" x14ac:dyDescent="0.35">
      <c r="A10" s="59" t="s">
        <v>52</v>
      </c>
      <c r="C10" s="1"/>
    </row>
    <row r="11" spans="1:8" ht="18.2" x14ac:dyDescent="0.35">
      <c r="A11" s="45">
        <f>'COMPROBAR OPCIÓN'!E8</f>
        <v>0</v>
      </c>
      <c r="B11" s="55" t="s">
        <v>23</v>
      </c>
      <c r="C11" s="48">
        <f>IF('COMPROBAR OPCIÓN'!$E$11='OPCION 2'!$C$4,'OPCION 2'!A11,0)</f>
        <v>0</v>
      </c>
      <c r="D11" s="49" t="s">
        <v>41</v>
      </c>
    </row>
    <row r="12" spans="1:8" ht="18.8" thickBot="1" x14ac:dyDescent="0.4">
      <c r="A12" s="53">
        <f>'COMPROBAR OPCIÓN'!E6</f>
        <v>0</v>
      </c>
      <c r="B12" s="56" t="s">
        <v>22</v>
      </c>
      <c r="C12" s="48">
        <f>IF('COMPROBAR OPCIÓN'!$E$11='OPCION 2'!$C$4,'OPCION 2'!A12,0)</f>
        <v>0</v>
      </c>
      <c r="D12" s="50" t="s">
        <v>42</v>
      </c>
      <c r="G12" s="23"/>
    </row>
    <row r="13" spans="1:8" ht="18.8" hidden="1" thickBot="1" x14ac:dyDescent="0.4">
      <c r="A13" s="54">
        <f>A12</f>
        <v>0</v>
      </c>
      <c r="B13" s="56" t="s">
        <v>28</v>
      </c>
      <c r="C13" s="48">
        <f>IF('COMPROBAR OPCIÓN'!$E$11='OPCION 2'!$C$4,'OPCION 2'!A13,0)</f>
        <v>0</v>
      </c>
      <c r="D13" s="51" t="s">
        <v>30</v>
      </c>
    </row>
    <row r="14" spans="1:8" ht="18.8" hidden="1" thickBot="1" x14ac:dyDescent="0.4">
      <c r="A14" s="54">
        <f>A13-10</f>
        <v>-10</v>
      </c>
      <c r="B14" s="56" t="s">
        <v>14</v>
      </c>
      <c r="C14" s="48">
        <f>IF('COMPROBAR OPCIÓN'!$E$11='OPCION 2'!$C$4,'OPCION 2'!A14,0)</f>
        <v>0</v>
      </c>
      <c r="D14" s="51" t="s">
        <v>31</v>
      </c>
    </row>
    <row r="15" spans="1:8" ht="18.8" thickBot="1" x14ac:dyDescent="0.4">
      <c r="A15" s="60"/>
      <c r="B15" s="57" t="s">
        <v>25</v>
      </c>
      <c r="C15" s="48">
        <f>IF('COMPROBAR OPCIÓN'!$E$11='OPCION 2'!$C$4,'OPCION 2'!A15,0)</f>
        <v>0</v>
      </c>
      <c r="D15" s="51" t="s">
        <v>12</v>
      </c>
      <c r="G15" s="26">
        <f>C11+107-C12</f>
        <v>107</v>
      </c>
    </row>
    <row r="16" spans="1:8" ht="18.2" x14ac:dyDescent="0.35">
      <c r="A16" s="60"/>
      <c r="B16" s="57" t="s">
        <v>16</v>
      </c>
      <c r="C16" s="48">
        <f>IF('COMPROBAR OPCIÓN'!$E$11='OPCION 2'!$C$4,'OPCION 2'!A16,0)</f>
        <v>0</v>
      </c>
      <c r="D16" s="51" t="s">
        <v>26</v>
      </c>
      <c r="F16" s="25"/>
      <c r="G16" s="24"/>
    </row>
    <row r="17" spans="1:4" ht="18.2" x14ac:dyDescent="0.35">
      <c r="A17" s="60"/>
      <c r="B17" s="57" t="s">
        <v>17</v>
      </c>
      <c r="C17" s="48">
        <f>IF('COMPROBAR OPCIÓN'!$E$11='OPCION 2'!$C$4,'OPCION 2'!A17,0)</f>
        <v>0</v>
      </c>
      <c r="D17" s="51" t="s">
        <v>26</v>
      </c>
    </row>
    <row r="18" spans="1:4" ht="18.8" thickBot="1" x14ac:dyDescent="0.4">
      <c r="A18" s="62"/>
      <c r="B18" s="58" t="s">
        <v>40</v>
      </c>
      <c r="C18" s="48">
        <f>IF('COMPROBAR OPCIÓN'!$E$11='OPCION 2'!$C$4,'OPCION 2'!A18,0)</f>
        <v>0</v>
      </c>
      <c r="D18" s="52" t="s">
        <v>39</v>
      </c>
    </row>
    <row r="19" spans="1:4" ht="15.05" customHeight="1" x14ac:dyDescent="0.3">
      <c r="A19" s="3"/>
      <c r="B19" s="4"/>
      <c r="D19"/>
    </row>
  </sheetData>
  <sheetProtection algorithmName="SHA-512" hashValue="5tlIBYHvVKdtBHoApsVeNFkW5P38xNf2vzvvNMfl7mICivwkEzBE+zW0Pcu9L1jnMhQISBFNzKdB7Yvbo6tKNA==" saltValue="fLy1dC9uPLTMO0GAgtq8qw==" spinCount="100000" sheet="1" objects="1" scenarios="1"/>
  <mergeCells count="1">
    <mergeCell ref="C6:D6"/>
  </mergeCells>
  <dataValidations count="10">
    <dataValidation type="decimal" allowBlank="1" showInputMessage="1" showErrorMessage="1" errorTitle="ERROR" error="Valor valido entre 0 y 4" sqref="A17" xr:uid="{00000000-0002-0000-0300-000000000000}">
      <formula1>0</formula1>
      <formula2>4</formula2>
    </dataValidation>
    <dataValidation type="whole" allowBlank="1" showInputMessage="1" showErrorMessage="1" sqref="K10" xr:uid="{00000000-0002-0000-0300-000001000000}">
      <formula1>1930</formula1>
      <formula2>2230</formula2>
    </dataValidation>
    <dataValidation type="whole" allowBlank="1" showInputMessage="1" showErrorMessage="1" errorTitle="ERROR" error="Valor  valido entre 501 y 700" sqref="C11:C18 A11" xr:uid="{00000000-0002-0000-0300-000002000000}">
      <formula1>501</formula1>
      <formula2>700</formula2>
    </dataValidation>
    <dataValidation type="custom" operator="equal" showInputMessage="1" showErrorMessage="1" errorTitle="ERROR" error="Valor valido menor al acho de puerta y mayor o igual a 500" sqref="A12" xr:uid="{00000000-0002-0000-0300-000003000000}">
      <formula1>AND(A12&lt;A11,A12&gt;=500)</formula1>
    </dataValidation>
    <dataValidation type="decimal" allowBlank="1" showInputMessage="1" showErrorMessage="1" errorTitle="ERROR " error="Valor valido entre 1930 y 2230" promptTitle="Valor entre 0 y 3 mm" sqref="A15" xr:uid="{00000000-0002-0000-0300-000004000000}">
      <formula1>1930</formula1>
      <formula2>2230</formula2>
    </dataValidation>
    <dataValidation type="whole" allowBlank="1" showInputMessage="1" showErrorMessage="1" sqref="A14" xr:uid="{00000000-0002-0000-0300-000005000000}">
      <formula1>500</formula1>
      <formula2>700</formula2>
    </dataValidation>
    <dataValidation type="whole" allowBlank="1" showInputMessage="1" showErrorMessage="1" sqref="A13" xr:uid="{00000000-0002-0000-0300-000006000000}">
      <formula1>510</formula1>
      <formula2>699</formula2>
    </dataValidation>
    <dataValidation type="list" allowBlank="1" showInputMessage="1" showErrorMessage="1" sqref="H6" xr:uid="{00000000-0002-0000-0300-000007000000}">
      <formula1>"C10&lt;C9,C10&gt;=500"</formula1>
    </dataValidation>
    <dataValidation type="whole" allowBlank="1" showInputMessage="1" showErrorMessage="1" errorTitle="ERROR" error="Valor valido entre 18 y 30 " sqref="A18" xr:uid="{00000000-0002-0000-0300-000008000000}">
      <formula1>18</formula1>
      <formula2>30</formula2>
    </dataValidation>
    <dataValidation type="decimal" allowBlank="1" showInputMessage="1" showErrorMessage="1" error="Valor valido entre 0 y 4 " sqref="A16" xr:uid="{00000000-0002-0000-0300-000009000000}">
      <formula1>0</formula1>
      <formula2>4</formula2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133B92A-D44A-415E-BC4E-ACD263698BC1}">
            <xm:f>OR('OPCION 1'!$C$4='COMPROBAR OPCIÓN'!$E$11,'COMPROBAR OPCIÓN'!$E$11=" ")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</border>
            </x14:dxf>
          </x14:cfRule>
          <xm:sqref>A2:A3 B8:F8 C9:F9 A4:G7 A10:G18</xm:sqref>
        </x14:conditionalFormatting>
        <x14:conditionalFormatting xmlns:xm="http://schemas.microsoft.com/office/excel/2006/main">
          <x14:cfRule type="expression" priority="1" id="{173C91F3-35E2-4954-8CDA-CD7A2882AF3C}">
            <xm:f>OR('\Users\cviganego\AppData\Local\Microsoft\Windows\Temporary Internet Files\Content.Outlook\P63DZDBA\[MASTER CONFIGURADOR EXEDRA DER 2231-2500 090419 CARLOS.xlsx]OPCION 2'!#REF!='\Users\cviganego\AppData\Local\Microsoft\Windows\Temporary Internet Files\Content.Outlook\P63DZDBA\[MASTER CONFIGURADOR EXEDRA DER 2231-2500 090419 CARLOS.xlsx]COMPROBAR OPCIÓN'!#REF!,'\Users\cviganego\AppData\Local\Microsoft\Windows\Temporary Internet Files\Content.Outlook\P63DZDBA\[MASTER CONFIGURADOR EXEDRA DER 2231-2500 090419 CARLOS.xlsx]COMPROBAR OPCIÓN'!#REF!=" ")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</border>
            </x14:dxf>
          </x14:cfRule>
          <xm:sqref>G8:G9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"/>
  <sheetViews>
    <sheetView workbookViewId="0">
      <selection activeCell="N21" sqref="N21"/>
    </sheetView>
  </sheetViews>
  <sheetFormatPr baseColWidth="10" defaultColWidth="11.44140625" defaultRowHeight="15.05" x14ac:dyDescent="0.3"/>
  <cols>
    <col min="1" max="1" width="13.6640625" bestFit="1" customWidth="1"/>
    <col min="5" max="5" width="23.44140625" bestFit="1" customWidth="1"/>
    <col min="10" max="10" width="23.44140625" bestFit="1" customWidth="1"/>
  </cols>
  <sheetData>
    <row r="1" spans="1:10" ht="15.65" thickBot="1" x14ac:dyDescent="0.35"/>
    <row r="2" spans="1:10" ht="34.450000000000003" thickBot="1" x14ac:dyDescent="0.65">
      <c r="A2" s="10" t="s">
        <v>8</v>
      </c>
      <c r="B2" s="65" t="s">
        <v>15</v>
      </c>
      <c r="C2" s="66"/>
      <c r="D2" s="67"/>
      <c r="E2" s="21">
        <f>(J2/4)+129</f>
        <v>129</v>
      </c>
      <c r="G2" s="65" t="s">
        <v>14</v>
      </c>
      <c r="H2" s="66"/>
      <c r="I2" s="67"/>
      <c r="J2" s="21">
        <f>'OPCION 2'!C14</f>
        <v>0</v>
      </c>
    </row>
    <row r="3" spans="1:10" ht="21.95" thickBot="1" x14ac:dyDescent="0.45">
      <c r="A3" s="10" t="s">
        <v>0</v>
      </c>
    </row>
  </sheetData>
  <sheetProtection algorithmName="SHA-512" hashValue="YYxyjrV/DESfz5rqeWfvaeBK0uJXc5tq1mbdguKrq0+00RjvteA8igDAnPIyFE8CJ6DsXZYqwikKsno00pMxag==" saltValue="SjYX0Mc3Ggoamm3rj0LEdA==" spinCount="100000" sheet="1" objects="1" scenarios="1"/>
  <mergeCells count="2">
    <mergeCell ref="B2:D2"/>
    <mergeCell ref="G2:I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6B18DCC-578E-439A-8367-A14D9D5170DB}">
            <xm:f>OR('OPCION 1'!$C$4='COMPROBAR OPCIÓN'!$E$11,'COMPROBAR OPCIÓN'!$E$11=" ")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A2:J3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H4"/>
  <sheetViews>
    <sheetView zoomScale="70" zoomScaleNormal="70" zoomScalePageLayoutView="10" workbookViewId="0">
      <selection activeCell="D3" sqref="D3"/>
    </sheetView>
  </sheetViews>
  <sheetFormatPr baseColWidth="10" defaultColWidth="11.44140625" defaultRowHeight="15.05" x14ac:dyDescent="0.3"/>
  <cols>
    <col min="1" max="1" width="13.6640625" bestFit="1" customWidth="1"/>
    <col min="3" max="3" width="23.44140625" style="5" bestFit="1" customWidth="1"/>
    <col min="8" max="8" width="28.33203125" customWidth="1"/>
  </cols>
  <sheetData>
    <row r="2" spans="1:8" ht="15.65" thickBot="1" x14ac:dyDescent="0.35"/>
    <row r="3" spans="1:8" ht="24.45" thickBot="1" x14ac:dyDescent="0.5">
      <c r="A3" s="10" t="s">
        <v>8</v>
      </c>
      <c r="F3" s="68" t="s">
        <v>3</v>
      </c>
      <c r="G3" s="69"/>
      <c r="H3" s="70"/>
    </row>
    <row r="4" spans="1:8" ht="34.450000000000003" thickBot="1" x14ac:dyDescent="0.65">
      <c r="A4" s="10" t="s">
        <v>0</v>
      </c>
      <c r="C4" s="21">
        <f>IF('OPCION 1'!C15&lt;=0,'OPCION 2'!C15/2-905,'OPCION 1'!C15/2-905)</f>
        <v>-905</v>
      </c>
    </row>
  </sheetData>
  <sheetProtection algorithmName="SHA-512" hashValue="aajqfNSH3mfXvyUZRz1xZSkh4vzT6CAkLLUlax5q0MLswhIHaHRLvZtjimBvJ+ZnFf0PeThsy1zXLCiHkN8R1A==" saltValue="0YzD92gskLSwqGmd/GQ6Fw==" spinCount="100000" sheet="1" objects="1" scenarios="1"/>
  <mergeCells count="1">
    <mergeCell ref="F3:H3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00"/>
  <sheetViews>
    <sheetView zoomScale="70" zoomScaleNormal="70" zoomScalePageLayoutView="10" workbookViewId="0">
      <selection activeCell="D3" sqref="D3"/>
    </sheetView>
  </sheetViews>
  <sheetFormatPr baseColWidth="10" defaultColWidth="11.44140625" defaultRowHeight="15.05" x14ac:dyDescent="0.3"/>
  <cols>
    <col min="1" max="1" width="18.88671875" bestFit="1" customWidth="1"/>
    <col min="2" max="2" width="13.5546875" customWidth="1"/>
    <col min="3" max="3" width="11.5546875" customWidth="1"/>
    <col min="4" max="4" width="19.6640625" customWidth="1"/>
    <col min="5" max="5" width="21" bestFit="1" customWidth="1"/>
    <col min="7" max="7" width="14.44140625" customWidth="1"/>
    <col min="9" max="9" width="21" bestFit="1" customWidth="1"/>
    <col min="13" max="13" width="21" bestFit="1" customWidth="1"/>
  </cols>
  <sheetData>
    <row r="1" spans="2:13" ht="15.65" thickBot="1" x14ac:dyDescent="0.35"/>
    <row r="2" spans="2:13" ht="21.95" thickBot="1" x14ac:dyDescent="0.45">
      <c r="B2" s="10" t="s">
        <v>8</v>
      </c>
    </row>
    <row r="3" spans="2:13" ht="21.95" thickBot="1" x14ac:dyDescent="0.45">
      <c r="B3" s="10" t="s">
        <v>0</v>
      </c>
    </row>
    <row r="4" spans="2:13" ht="15.65" thickBot="1" x14ac:dyDescent="0.35"/>
    <row r="5" spans="2:13" ht="34.450000000000003" thickBot="1" x14ac:dyDescent="0.65">
      <c r="B5" s="71" t="s">
        <v>2</v>
      </c>
      <c r="C5" s="72"/>
      <c r="D5" s="73"/>
      <c r="E5" s="21">
        <f>IF('OPCION 1'!C11&lt;=0,'OPCION 2'!C12-150,'OPCION 1'!C11-150)/2</f>
        <v>-75</v>
      </c>
      <c r="M5" s="21">
        <f>IF('OPCION 1'!C15&lt;=0,'OPCION 2'!C15/2-724+'OPCION 2'!C16,'OPCION 1'!C15/2-724+'OPCION 1'!C16)</f>
        <v>-724</v>
      </c>
    </row>
    <row r="37" spans="1:1" ht="15.65" thickBot="1" x14ac:dyDescent="0.35"/>
    <row r="38" spans="1:1" ht="34.450000000000003" thickBot="1" x14ac:dyDescent="0.65">
      <c r="A38" s="21">
        <f>IF('OPCION 1'!C11&lt;=0,'OPCION 2'!C12/4+220,'OPCION 1'!C11/4+220)</f>
        <v>220</v>
      </c>
    </row>
    <row r="99" spans="9:9" ht="15.65" thickBot="1" x14ac:dyDescent="0.35"/>
    <row r="100" spans="9:9" ht="34.450000000000003" thickBot="1" x14ac:dyDescent="0.65">
      <c r="I100" s="21">
        <f>IF('OPCION 1'!C11&lt;=0,'OPCION 2'!C12-150,'OPCION 1'!C11-150)/2</f>
        <v>-75</v>
      </c>
    </row>
  </sheetData>
  <sheetProtection algorithmName="SHA-512" hashValue="i6BaIiDA/1nGaftK7kUr4mmZ20qGabDgLYtuv3JCjc7d74HHabJyTDgEu5BoyZQR3I0Tn1PYbISacJ9tDBNOdA==" saltValue="mWwY17a4mKvB99QkNuIYEg==" spinCount="100000" sheet="1" objects="1" scenarios="1"/>
  <mergeCells count="1">
    <mergeCell ref="B5:D5"/>
  </mergeCells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1"/>
  <sheetViews>
    <sheetView zoomScale="70" zoomScaleNormal="70" workbookViewId="0">
      <selection activeCell="A3" sqref="A3"/>
    </sheetView>
  </sheetViews>
  <sheetFormatPr baseColWidth="10" defaultColWidth="11.44140625" defaultRowHeight="15.05" x14ac:dyDescent="0.3"/>
  <cols>
    <col min="1" max="1" width="27.33203125" customWidth="1"/>
    <col min="2" max="2" width="16.6640625" bestFit="1" customWidth="1"/>
    <col min="4" max="4" width="35.33203125" bestFit="1" customWidth="1"/>
    <col min="5" max="5" width="16" bestFit="1" customWidth="1"/>
    <col min="6" max="6" width="24.6640625" bestFit="1" customWidth="1"/>
    <col min="9" max="9" width="14.33203125" bestFit="1" customWidth="1"/>
    <col min="10" max="10" width="17.6640625" customWidth="1"/>
    <col min="12" max="12" width="34" bestFit="1" customWidth="1"/>
    <col min="13" max="13" width="14.33203125" bestFit="1" customWidth="1"/>
  </cols>
  <sheetData>
    <row r="1" spans="1:12" ht="15.65" thickBot="1" x14ac:dyDescent="0.35"/>
    <row r="2" spans="1:12" ht="26.95" thickBot="1" x14ac:dyDescent="0.55000000000000004">
      <c r="B2" s="11" t="s">
        <v>8</v>
      </c>
      <c r="F2" s="74" t="s">
        <v>10</v>
      </c>
      <c r="G2" s="75"/>
      <c r="H2" s="75"/>
      <c r="I2" s="75"/>
      <c r="J2" s="76"/>
    </row>
    <row r="3" spans="1:12" ht="26.95" thickBot="1" x14ac:dyDescent="0.55000000000000004">
      <c r="B3" s="11" t="s">
        <v>0</v>
      </c>
    </row>
    <row r="4" spans="1:12" ht="26.3" x14ac:dyDescent="0.5">
      <c r="F4" s="6"/>
      <c r="G4" s="6"/>
      <c r="H4" s="6"/>
    </row>
    <row r="5" spans="1:12" ht="26.3" x14ac:dyDescent="0.5">
      <c r="E5" s="6"/>
      <c r="F5" s="6"/>
      <c r="G5" s="6"/>
      <c r="H5" s="6"/>
      <c r="I5" s="6"/>
    </row>
    <row r="8" spans="1:12" ht="15.65" thickBot="1" x14ac:dyDescent="0.35"/>
    <row r="9" spans="1:12" ht="26.95" thickBot="1" x14ac:dyDescent="0.55000000000000004">
      <c r="D9" s="18"/>
      <c r="L9" s="11" t="s">
        <v>5</v>
      </c>
    </row>
    <row r="10" spans="1:12" ht="34.450000000000003" thickBot="1" x14ac:dyDescent="0.65">
      <c r="A10" s="21">
        <f>IF('OPCION 1'!C15&lt;=0,'OPCION 2'!C15+'OPCION 2'!C16+'OPCION 2'!C17,'OPCION 1'!C15+'OPCION 1'!C16+'OPCION 1'!C17)</f>
        <v>0</v>
      </c>
      <c r="D10" s="18"/>
      <c r="F10" s="21">
        <f>IF('OPCION 1'!C15&lt;=0,'OPCION 2'!C15+'OPCION 2'!C16+'OPCION 2'!C17-20,'OPCION 1'!C15+'OPCION 1'!C16+'OPCION 1'!C17-20)</f>
        <v>-20</v>
      </c>
      <c r="L10" s="11" t="s">
        <v>11</v>
      </c>
    </row>
    <row r="11" spans="1:12" ht="26.95" thickBot="1" x14ac:dyDescent="0.55000000000000004">
      <c r="C11" s="11" t="s">
        <v>7</v>
      </c>
      <c r="D11" s="11" t="s">
        <v>21</v>
      </c>
      <c r="K11" s="11" t="s">
        <v>7</v>
      </c>
      <c r="L11" s="11" t="s">
        <v>6</v>
      </c>
    </row>
  </sheetData>
  <sheetProtection algorithmName="SHA-512" hashValue="C/crnyFKID19dRUoX8Lnah8AWxR8c2xS7vY9o3H570BH5F6dMQszKKJnyXpQ8CORo+Yg/yNG1Qm0PIPIaae73A==" saltValue="6FuSaiERdaE5I81/WSLWiA==" spinCount="100000" sheet="1" objects="1" scenarios="1"/>
  <mergeCells count="1">
    <mergeCell ref="F2:J2"/>
  </mergeCells>
  <pageMargins left="0.70866141732283472" right="0.70866141732283472" top="0.74803149606299213" bottom="0.74803149606299213" header="0.31496062992125984" footer="0.31496062992125984"/>
  <pageSetup paperSize="9" scale="3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J7"/>
  <sheetViews>
    <sheetView zoomScaleNormal="100" workbookViewId="0">
      <selection activeCell="I11" sqref="I11"/>
    </sheetView>
  </sheetViews>
  <sheetFormatPr baseColWidth="10" defaultColWidth="11.44140625" defaultRowHeight="15.05" x14ac:dyDescent="0.3"/>
  <cols>
    <col min="1" max="1" width="13.6640625" bestFit="1" customWidth="1"/>
    <col min="2" max="2" width="19.77734375" customWidth="1"/>
    <col min="3" max="3" width="13.6640625" bestFit="1" customWidth="1"/>
    <col min="5" max="5" width="30.5546875" customWidth="1"/>
    <col min="8" max="8" width="18.21875" customWidth="1"/>
  </cols>
  <sheetData>
    <row r="2" spans="1:10" ht="15.65" thickBot="1" x14ac:dyDescent="0.35"/>
    <row r="3" spans="1:10" ht="27.25" customHeight="1" thickBot="1" x14ac:dyDescent="0.55000000000000004">
      <c r="A3" s="10" t="s">
        <v>8</v>
      </c>
      <c r="B3" s="16"/>
      <c r="D3" s="77" t="s">
        <v>18</v>
      </c>
      <c r="E3" s="78"/>
      <c r="F3" s="78"/>
      <c r="G3" s="78"/>
      <c r="H3" s="79"/>
    </row>
    <row r="4" spans="1:10" ht="27.25" customHeight="1" thickBot="1" x14ac:dyDescent="0.55000000000000004">
      <c r="A4" s="10" t="s">
        <v>0</v>
      </c>
      <c r="B4" s="16"/>
      <c r="D4" s="12"/>
      <c r="E4" s="13" t="s">
        <v>19</v>
      </c>
      <c r="F4" s="14"/>
      <c r="G4" s="17"/>
      <c r="H4" s="17"/>
    </row>
    <row r="5" spans="1:10" ht="21.95" thickBot="1" x14ac:dyDescent="0.45">
      <c r="B5" s="16"/>
    </row>
    <row r="6" spans="1:10" ht="26.95" thickBot="1" x14ac:dyDescent="0.55000000000000004">
      <c r="A6" s="16"/>
      <c r="B6" s="22">
        <f>IF('OPCION 1'!C15&lt;=0,'OPCION 2'!C15+20+'OPCION 2'!C16,'OPCION 1'!C15+20+'OPCION 1'!C16)</f>
        <v>20</v>
      </c>
      <c r="E6" s="22">
        <f>IF('OPCION 1'!C12&lt;=0,'OPCION 2'!C12+3+'OPCION 2'!C18,'OPCION 1'!C12+3+'OPCION 1'!C18)</f>
        <v>3</v>
      </c>
      <c r="H6" s="22">
        <f>IF('OPCION 1'!C18&lt;=0,'OPCION 2'!C18+59,'OPCION 1'!C18+59)</f>
        <v>59</v>
      </c>
    </row>
    <row r="7" spans="1:10" ht="26.3" x14ac:dyDescent="0.5">
      <c r="A7" s="16"/>
      <c r="B7" s="16"/>
      <c r="J7" s="15"/>
    </row>
  </sheetData>
  <sheetProtection algorithmName="SHA-512" hashValue="ndgfk8CxRkGwXaBCHpkv5gqzBjBR5xo1mudLG6uKoseeqqNLjuWT5tlermRYciVk/EXPLLDGvVYK7yzHFqAseQ==" saltValue="TLoBlCFmiEo843v1DC+Y3g==" spinCount="100000" sheet="1" objects="1" scenarios="1"/>
  <mergeCells count="1">
    <mergeCell ref="D3:H3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COMPROBAR OPCIÓN</vt:lpstr>
      <vt:lpstr>OPCION 1</vt:lpstr>
      <vt:lpstr>PERFIL 1</vt:lpstr>
      <vt:lpstr>OPCION 2</vt:lpstr>
      <vt:lpstr>PERFIL 2</vt:lpstr>
      <vt:lpstr>PUERTA DRCHA</vt:lpstr>
      <vt:lpstr> LATERAL MUE DRCHA</vt:lpstr>
      <vt:lpstr>KIT LATERAL MUEBLE</vt:lpstr>
      <vt:lpstr>KIT LATERAL COBERTURA</vt:lpstr>
      <vt:lpstr>KITLATERAL DE COBERTURA</vt:lpstr>
      <vt:lpstr>KIT SMOVE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2019-04-26T09:22:18Z</dcterms:modified>
</cp:coreProperties>
</file>